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D:\za web\"/>
    </mc:Choice>
  </mc:AlternateContent>
  <xr:revisionPtr revIDLastSave="0" documentId="8_{7C3CB7F0-2D94-42C4-8C27-9409CF8BC03C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'p4'!$A$1:$B$1117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79" i="25"/>
  <c r="AG100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23" i="31"/>
  <c r="J32" i="14"/>
  <c r="J34" i="14"/>
  <c r="J31" i="14"/>
  <c r="J51" i="14"/>
  <c r="J29" i="14"/>
  <c r="J10" i="14"/>
  <c r="J28" i="14"/>
  <c r="J50" i="14"/>
  <c r="J16" i="14"/>
  <c r="J35" i="31"/>
  <c r="J24" i="31"/>
  <c r="J25" i="14"/>
  <c r="J17" i="14"/>
  <c r="J24" i="14"/>
  <c r="J44" i="14"/>
  <c r="J23" i="14"/>
  <c r="J52" i="14"/>
  <c r="J18" i="14"/>
  <c r="J43" i="14"/>
  <c r="J9" i="14"/>
  <c r="J13" i="31"/>
  <c r="J49" i="14"/>
  <c r="J15" i="14"/>
  <c r="J48" i="14"/>
  <c r="J14" i="14"/>
  <c r="J46" i="14"/>
  <c r="J12" i="14"/>
  <c r="J45" i="14"/>
  <c r="J11" i="14"/>
  <c r="J33" i="14"/>
  <c r="J34" i="31"/>
  <c r="J42" i="14"/>
  <c r="J8" i="14"/>
  <c r="J41" i="14"/>
  <c r="J7" i="14"/>
  <c r="J40" i="14"/>
  <c r="J6" i="14"/>
  <c r="J35" i="14"/>
  <c r="J27" i="14"/>
  <c r="J2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<sst xmlns="http://schemas.openxmlformats.org/spreadsheetml/2006/main" count="13872" uniqueCount="5288">
  <si>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</si>
  <si>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</si>
  <si>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</si>
  <si>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</si>
  <si>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</si>
  <si>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</si>
  <si>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</si>
  <si>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</si>
  <si>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</si>
  <si>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</si>
  <si>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</si>
  <si>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</si>
  <si>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</si>
  <si>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</si>
  <si>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</si>
  <si>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</si>
  <si>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</si>
  <si>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</si>
  <si>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</si>
  <si>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</si>
  <si>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</si>
  <si>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</si>
  <si>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</si>
  <si>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</si>
  <si>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</si>
  <si>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</si>
  <si>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</si>
  <si>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</si>
  <si>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</si>
  <si>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</si>
  <si>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</si>
  <si>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</si>
  <si>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</si>
  <si>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</si>
  <si>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</si>
  <si>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</si>
  <si>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</si>
  <si>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</si>
  <si>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</si>
  <si>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</si>
  <si>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</si>
  <si>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</si>
  <si>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</si>
  <si>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</si>
  <si>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</si>
  <si>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</si>
  <si>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</si>
  <si>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</si>
  <si>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</si>
  <si>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</si>
  <si>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</si>
  <si>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</si>
  <si>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</si>
  <si>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</si>
  <si>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</si>
  <si>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</si>
  <si>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</si>
  <si>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</si>
  <si>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</si>
  <si>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</si>
  <si>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</si>
  <si>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</si>
  <si>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</si>
  <si>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</si>
  <si>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</si>
  <si>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</si>
  <si>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</si>
  <si>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</si>
  <si>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</si>
  <si>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</si>
  <si>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</si>
  <si>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</si>
  <si>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</si>
  <si>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</si>
  <si>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</si>
  <si>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</si>
  <si>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</si>
  <si>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</si>
  <si>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</si>
  <si>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</si>
  <si>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</si>
  <si>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</si>
  <si>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</si>
  <si>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</si>
  <si>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</si>
  <si>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</si>
  <si>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</si>
  <si>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</si>
  <si>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</si>
  <si>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</si>
  <si>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</si>
  <si>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</si>
  <si>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</si>
  <si>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</si>
  <si>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</si>
  <si>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</si>
  <si>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</si>
  <si>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</si>
  <si>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</si>
  <si>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</si>
  <si>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</si>
  <si>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</si>
  <si>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</si>
  <si>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</si>
  <si>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</si>
  <si>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</si>
  <si>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</si>
  <si>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</si>
  <si>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</si>
  <si>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</si>
  <si>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</si>
  <si>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</si>
  <si>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</si>
  <si>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</si>
  <si>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</si>
  <si>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</si>
  <si>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</si>
  <si>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</si>
  <si>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</si>
  <si>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</si>
  <si>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</si>
  <si>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</si>
  <si>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</si>
  <si>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</si>
  <si>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</si>
  <si>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</si>
  <si>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</si>
  <si>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</si>
  <si>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</si>
  <si>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</si>
  <si>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</si>
  <si>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</si>
  <si>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</si>
  <si>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</si>
  <si>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</si>
  <si>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</si>
  <si>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</si>
  <si>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</si>
  <si>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</si>
  <si>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</si>
  <si>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</si>
  <si>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</si>
  <si>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</si>
  <si>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</si>
  <si>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</si>
  <si>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</si>
  <si>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</si>
  <si>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</si>
  <si>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</si>
  <si>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</si>
  <si>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</si>
  <si>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</si>
  <si>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</si>
  <si>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</si>
  <si>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</si>
  <si>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</si>
  <si>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</si>
  <si>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</si>
  <si>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</si>
  <si>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</si>
  <si>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</si>
  <si>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</si>
  <si>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</si>
  <si>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</si>
  <si>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</si>
  <si>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</si>
  <si>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</si>
  <si>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</si>
  <si>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</si>
  <si>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</si>
  <si>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</si>
  <si>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</si>
  <si>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</si>
  <si>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</si>
  <si>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</si>
  <si>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</si>
  <si>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</si>
  <si>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</si>
  <si>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</si>
  <si>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</si>
  <si>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</si>
  <si>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</si>
  <si>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</si>
  <si>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</si>
  <si>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</si>
  <si>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</si>
  <si>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</si>
  <si>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</si>
  <si>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</si>
  <si>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</si>
  <si>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</si>
  <si>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</si>
  <si>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</si>
  <si>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</si>
  <si>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</si>
  <si>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</si>
  <si>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</si>
  <si>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</si>
  <si>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</si>
  <si>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</si>
  <si>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</si>
  <si>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</si>
  <si>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</si>
  <si>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</si>
  <si>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</si>
  <si>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</si>
  <si>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</si>
  <si>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</si>
  <si>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</si>
  <si>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</si>
  <si>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</si>
  <si>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</si>
  <si>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</si>
  <si>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</si>
  <si>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</si>
  <si>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</si>
  <si>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</si>
  <si>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</si>
  <si>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</si>
  <si>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</si>
  <si>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</si>
  <si>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</si>
  <si>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</si>
  <si>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</si>
  <si>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</si>
  <si>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</si>
  <si>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</si>
  <si>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</si>
  <si>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</si>
  <si>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</si>
  <si>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</si>
  <si>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</si>
  <si>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</si>
  <si>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</si>
  <si>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</si>
  <si>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</si>
  <si>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</si>
  <si>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</si>
  <si>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</si>
  <si>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</si>
  <si>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</si>
  <si>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</si>
  <si>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</si>
  <si>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</si>
  <si>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</si>
  <si>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</si>
  <si>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</si>
  <si>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</si>
  <si>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</si>
  <si>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</si>
  <si>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</si>
  <si>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</si>
  <si>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</si>
  <si>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</si>
  <si>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</si>
  <si>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</si>
  <si>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</si>
  <si>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</si>
  <si>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</si>
  <si>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</si>
  <si>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</si>
  <si>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</si>
  <si>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</si>
  <si>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</si>
  <si>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</si>
  <si>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</si>
  <si>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</si>
  <si>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</si>
  <si>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</si>
  <si>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</si>
  <si>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</si>
  <si>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</si>
  <si>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</si>
  <si>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</si>
  <si>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</si>
  <si>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</si>
  <si>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</si>
  <si>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</si>
  <si>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</si>
  <si>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</si>
  <si>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</si>
  <si>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</si>
  <si>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</si>
  <si>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</si>
  <si>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</si>
  <si>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</si>
  <si>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</si>
  <si>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</si>
  <si>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</si>
  <si>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</si>
  <si>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</si>
  <si>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</si>
  <si>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</si>
  <si>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</si>
  <si>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</si>
  <si>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</si>
  <si>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</si>
  <si>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</si>
  <si>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</si>
  <si>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</si>
  <si>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</si>
  <si>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</si>
  <si>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</si>
  <si>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</si>
  <si>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</si>
  <si>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</si>
  <si>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</si>
  <si>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</si>
  <si>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</si>
  <si>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</si>
  <si>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</si>
  <si>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</si>
  <si>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</si>
  <si>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</si>
  <si>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</si>
  <si>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</si>
  <si>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</si>
  <si>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</si>
  <si>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</si>
  <si>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</si>
  <si>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</si>
  <si>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</si>
  <si>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</si>
  <si>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</si>
  <si>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</si>
  <si>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</si>
  <si>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</si>
  <si>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</si>
  <si>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</si>
  <si>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</si>
  <si>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</si>
  <si>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</si>
  <si>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</si>
  <si>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</si>
  <si>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</si>
  <si>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</si>
  <si>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</si>
  <si>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</si>
  <si>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</si>
  <si>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</si>
  <si>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</si>
  <si>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</si>
  <si>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</si>
  <si>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</si>
  <si>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</si>
  <si>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</si>
  <si>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</si>
  <si>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</si>
  <si>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</si>
  <si>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</si>
  <si>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</si>
  <si>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</si>
  <si>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</si>
  <si>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</si>
  <si>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</si>
  <si>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</si>
  <si>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</si>
  <si>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</si>
  <si>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</si>
  <si>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</si>
  <si>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</si>
  <si>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</si>
  <si>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</si>
  <si>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</si>
  <si>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</si>
  <si>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</si>
  <si>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</si>
  <si>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</si>
  <si>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</si>
  <si>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</si>
  <si>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</si>
  <si>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</si>
  <si>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</si>
  <si>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</si>
  <si>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</si>
  <si>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</si>
  <si>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</si>
  <si>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</si>
  <si>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</si>
  <si>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</si>
  <si>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</si>
  <si>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</si>
  <si>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</si>
  <si>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</si>
  <si>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</si>
  <si>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</si>
  <si>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</si>
  <si>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</si>
  <si>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</si>
  <si>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</si>
  <si>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</si>
  <si>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</si>
  <si>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</si>
  <si>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</si>
  <si>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</si>
  <si>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</si>
  <si>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</si>
  <si>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</si>
  <si>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</si>
  <si>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</si>
  <si>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</si>
  <si>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</si>
  <si>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</si>
  <si>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</si>
  <si>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</si>
  <si>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</si>
  <si>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</si>
  <si>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</si>
  <si>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</si>
  <si>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</si>
  <si>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</si>
  <si>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</si>
  <si>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</si>
  <si>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</si>
  <si>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</si>
  <si>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</si>
  <si>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</si>
  <si>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</si>
  <si>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</si>
  <si>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</si>
  <si>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</si>
  <si>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</si>
  <si>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</si>
  <si>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</si>
  <si>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</si>
  <si>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</si>
  <si>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</si>
  <si>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</si>
  <si>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</si>
  <si>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</si>
  <si>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</si>
  <si>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</si>
  <si>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</si>
  <si>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</si>
  <si>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</si>
  <si>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</si>
  <si>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</si>
  <si>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</si>
  <si>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</si>
  <si>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</si>
  <si>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</si>
  <si>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</si>
  <si>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</si>
  <si>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</si>
  <si>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</si>
  <si>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</si>
  <si>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</si>
  <si>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</si>
  <si>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</si>
  <si>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</si>
  <si>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</si>
  <si>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</si>
  <si>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</si>
  <si>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</si>
  <si>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</si>
  <si>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</si>
  <si>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</si>
  <si>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</si>
  <si>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</si>
  <si>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</si>
  <si>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</si>
  <si>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</si>
  <si>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</si>
  <si>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</si>
  <si>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</si>
  <si>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</si>
  <si>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</si>
  <si>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</si>
  <si>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</si>
  <si>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</si>
  <si>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</si>
  <si>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</si>
  <si>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</si>
  <si>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</si>
  <si>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</si>
  <si>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</si>
  <si>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</si>
  <si>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</si>
  <si>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</si>
  <si>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</si>
  <si>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</si>
  <si>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</si>
  <si>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</si>
  <si>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</si>
  <si>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</si>
  <si>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</si>
  <si>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</si>
  <si>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</si>
  <si>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</si>
  <si>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</si>
  <si>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</si>
  <si>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</si>
  <si>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</si>
  <si>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</si>
  <si>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</si>
  <si>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</si>
  <si>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</si>
  <si>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</si>
  <si>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</si>
  <si>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</si>
  <si>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</si>
  <si>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</si>
  <si>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</si>
  <si>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</si>
  <si>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</si>
  <si>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</si>
  <si>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</si>
  <si>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</si>
  <si>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</si>
  <si>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</si>
  <si>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</si>
  <si>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</si>
  <si>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</si>
  <si>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</si>
  <si>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</si>
  <si>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</si>
  <si>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</si>
  <si>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</si>
  <si>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</si>
  <si>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</si>
  <si>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</si>
  <si>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</si>
  <si>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</si>
  <si>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</si>
  <si>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</si>
  <si>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</si>
  <si>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</si>
  <si>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</si>
  <si>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</si>
  <si>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</si>
  <si>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</si>
  <si>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</si>
  <si>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</si>
  <si>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</si>
  <si>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</si>
  <si>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</si>
  <si>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</si>
  <si>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</si>
  <si>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</si>
  <si>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</si>
  <si>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</si>
  <si>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</si>
  <si>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</si>
  <si>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</si>
  <si>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</si>
  <si>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</si>
  <si>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</si>
  <si>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</si>
  <si>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</si>
  <si>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</si>
  <si>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</si>
  <si>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</si>
  <si>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</si>
  <si>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</si>
  <si>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</si>
  <si>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</si>
  <si>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</si>
  <si>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</si>
  <si>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</si>
  <si>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</si>
  <si>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</si>
  <si>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</si>
  <si>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</si>
  <si>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</si>
  <si>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</si>
  <si>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</si>
  <si>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</si>
  <si>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</si>
  <si>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</si>
  <si>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</si>
  <si>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</si>
  <si>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</si>
  <si>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</si>
  <si>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</si>
  <si>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</si>
  <si>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</si>
  <si>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</si>
  <si>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</si>
  <si>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</si>
  <si>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</si>
  <si>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</si>
  <si>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</si>
  <si>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</si>
  <si>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</si>
  <si>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</si>
  <si>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</si>
  <si>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</si>
  <si>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</si>
  <si>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</si>
  <si>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</si>
  <si>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</si>
  <si>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</si>
  <si>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</si>
  <si>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</si>
  <si>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</si>
  <si>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</si>
  <si>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</si>
  <si>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</si>
  <si>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</si>
  <si>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</si>
  <si>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</si>
  <si>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</si>
  <si>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</si>
  <si>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</si>
  <si>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</si>
  <si>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</si>
  <si>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</si>
  <si>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</si>
  <si>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</si>
  <si>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</si>
  <si>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</si>
  <si>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</si>
  <si>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</si>
  <si>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</si>
  <si>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</si>
  <si>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</si>
  <si>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</si>
  <si>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</si>
  <si>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</si>
  <si>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</si>
  <si>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</si>
  <si>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</si>
  <si>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</si>
  <si>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</si>
  <si>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</si>
  <si>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</si>
  <si>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</si>
  <si>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</si>
  <si>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</si>
  <si>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</si>
  <si>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</si>
  <si>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</si>
  <si>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</si>
  <si>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</si>
  <si>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</si>
  <si>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</si>
  <si>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</si>
  <si>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</si>
  <si>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</si>
  <si>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</si>
  <si>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</si>
  <si>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</si>
  <si>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</si>
  <si>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</si>
  <si>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</si>
  <si>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</si>
  <si>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</si>
  <si>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</si>
  <si>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</si>
  <si>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</si>
  <si>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</si>
  <si>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</si>
  <si>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</si>
  <si>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</si>
  <si>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</si>
  <si>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</si>
  <si>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</si>
  <si>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</si>
  <si>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</si>
  <si>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</si>
  <si>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</si>
  <si>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</si>
  <si>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</si>
  <si>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</si>
  <si>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</si>
  <si>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</si>
  <si>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</si>
  <si>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</si>
  <si>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</si>
  <si>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</si>
  <si>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</si>
  <si>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</si>
  <si>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</si>
  <si>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</si>
  <si>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</si>
  <si>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</si>
  <si>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</si>
  <si>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</si>
  <si>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</si>
  <si>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</si>
  <si>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</si>
  <si>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</si>
  <si>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</si>
  <si>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</si>
  <si>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</si>
  <si>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</si>
  <si>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</si>
  <si>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</si>
  <si>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</si>
  <si>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</si>
  <si>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</si>
  <si>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</si>
  <si>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</si>
  <si>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</si>
  <si>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</si>
  <si>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</si>
  <si>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</si>
  <si>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</si>
  <si>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</si>
  <si>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</si>
  <si>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</si>
  <si>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</si>
  <si>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</si>
  <si>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</si>
  <si>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</si>
  <si>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</si>
  <si>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</si>
  <si>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</si>
  <si>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</si>
  <si>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</si>
  <si>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</si>
  <si>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</si>
  <si>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</si>
  <si>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</si>
  <si>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</si>
  <si>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</si>
  <si>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</si>
  <si>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</si>
  <si>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</si>
  <si>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</si>
  <si>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</si>
  <si>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</si>
  <si>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</si>
  <si>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</si>
  <si>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</si>
  <si>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</si>
  <si>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</si>
  <si>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</si>
  <si>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</si>
  <si>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</si>
  <si>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</si>
  <si>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</si>
  <si>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</si>
  <si>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</si>
  <si>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</si>
  <si>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</si>
  <si>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</si>
  <si>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</si>
  <si>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</si>
  <si>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</si>
  <si>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</si>
  <si>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</si>
  <si>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</si>
  <si>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</si>
  <si>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</si>
  <si>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</si>
  <si>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</si>
  <si>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</si>
  <si>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</si>
  <si>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</si>
  <si>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</si>
  <si>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</si>
  <si>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</si>
  <si>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</si>
  <si>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</si>
  <si>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</si>
  <si>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</si>
  <si>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</si>
  <si>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</si>
  <si>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</si>
  <si>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</si>
  <si>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</si>
  <si>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</si>
  <si>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</si>
  <si>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</si>
  <si>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</si>
  <si>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</si>
  <si>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</si>
  <si>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</si>
  <si>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</si>
  <si>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</si>
  <si>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</si>
  <si>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</si>
  <si>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</si>
  <si>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</si>
  <si>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</si>
  <si>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</si>
  <si>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</si>
  <si>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</si>
  <si>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</si>
  <si>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</si>
  <si>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</si>
  <si>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</si>
  <si>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</si>
  <si>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</si>
  <si>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</si>
  <si>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</si>
  <si>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</si>
  <si>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</si>
  <si>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</si>
  <si>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</si>
  <si>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</si>
  <si>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</si>
  <si>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</si>
  <si>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</si>
  <si>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</si>
  <si>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</si>
  <si>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</si>
  <si>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</si>
  <si>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</si>
  <si>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</si>
  <si>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</si>
  <si>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</si>
  <si>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</si>
  <si>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</si>
  <si>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</si>
  <si>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</si>
  <si>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</si>
  <si>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</si>
  <si>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</si>
  <si>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</si>
  <si>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</si>
  <si>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</si>
  <si>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</si>
  <si>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</si>
  <si>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</si>
  <si>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</si>
  <si>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</si>
  <si>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</si>
  <si>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</si>
  <si>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</si>
  <si>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</si>
  <si>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</si>
  <si>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</si>
  <si>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</si>
  <si>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</si>
  <si>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</si>
  <si>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</si>
  <si>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</si>
  <si>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</si>
  <si>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</si>
  <si>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</si>
  <si>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</si>
  <si>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</si>
  <si>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</si>
  <si>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</si>
  <si>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</si>
  <si>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</si>
  <si>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</si>
  <si>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</si>
  <si>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</si>
  <si>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</si>
  <si>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</si>
  <si>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</si>
  <si>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</si>
  <si>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</si>
  <si>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</si>
  <si>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</si>
  <si>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</si>
  <si>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</si>
  <si>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</si>
  <si>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</si>
  <si>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</si>
  <si>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</si>
  <si>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</si>
  <si>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</si>
  <si>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</si>
  <si>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</si>
  <si>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</si>
  <si>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</si>
  <si>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</si>
  <si>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</si>
  <si>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</si>
  <si>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</si>
  <si>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</si>
  <si>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</si>
  <si>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</si>
  <si>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</si>
  <si>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</si>
  <si>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</si>
  <si>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</si>
  <si>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</si>
  <si>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</si>
  <si>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</si>
  <si>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</si>
  <si>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</si>
  <si>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</si>
  <si>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</si>
  <si>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</si>
  <si>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</si>
  <si>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</si>
  <si>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</si>
  <si>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</si>
  <si>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</si>
  <si>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</si>
  <si>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</si>
  <si>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</si>
  <si>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</si>
  <si>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</si>
  <si>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</si>
  <si>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</si>
  <si>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</si>
  <si>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</si>
  <si>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</si>
  <si>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</si>
  <si>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</si>
  <si>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</si>
  <si>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</si>
  <si>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</si>
  <si>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</si>
  <si>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</si>
  <si>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</si>
  <si>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</si>
  <si>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</si>
  <si>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</si>
  <si>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</si>
  <si>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</si>
  <si>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</si>
  <si>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</si>
  <si>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</si>
  <si>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</si>
  <si>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</si>
  <si>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</si>
  <si>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</si>
  <si>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</si>
  <si>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</si>
  <si>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</si>
  <si>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</si>
  <si>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</si>
  <si>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</si>
  <si>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</si>
  <si>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</si>
  <si>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</si>
  <si>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</si>
  <si>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</si>
  <si>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</si>
  <si>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</si>
  <si>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</si>
  <si>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</si>
  <si>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</si>
  <si>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</si>
  <si>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</si>
  <si>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</si>
  <si>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</si>
  <si>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</si>
  <si>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</si>
  <si>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</si>
  <si>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</si>
  <si>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</si>
  <si>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</si>
  <si>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</si>
  <si>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</si>
  <si>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</si>
  <si>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</si>
  <si>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</si>
  <si>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</si>
  <si>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</si>
  <si>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</si>
  <si>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</si>
  <si>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</si>
  <si>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</si>
  <si>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</si>
  <si>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</si>
  <si>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</si>
  <si>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</si>
  <si>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</si>
  <si>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</si>
  <si>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</si>
  <si>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</si>
  <si>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</si>
  <si>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</si>
  <si>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</si>
  <si>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</si>
  <si>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</si>
  <si>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</si>
  <si>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</si>
  <si>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</si>
  <si>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</si>
  <si>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</si>
  <si>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</si>
  <si>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</si>
  <si>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</si>
  <si>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</si>
  <si>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</si>
  <si>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</si>
  <si>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</si>
  <si>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</si>
  <si>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</si>
  <si>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</si>
  <si>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</si>
  <si>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</si>
  <si>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</si>
  <si>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</si>
  <si>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</si>
  <si>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</si>
  <si>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</si>
  <si>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</si>
  <si>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</si>
  <si>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</si>
  <si>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</si>
  <si>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</si>
  <si>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</si>
  <si>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</si>
  <si>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</si>
  <si>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</si>
  <si>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</si>
  <si>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</si>
  <si>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</si>
  <si>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</si>
  <si>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</si>
  <si>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</si>
  <si>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</si>
  <si>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</si>
  <si>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</si>
  <si>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</si>
  <si>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</si>
  <si>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</si>
  <si>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</si>
  <si>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</si>
  <si>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</si>
  <si>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</si>
  <si>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</si>
  <si>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</si>
  <si>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</si>
  <si>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</si>
  <si>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</si>
  <si>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</si>
  <si>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</si>
  <si>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</si>
  <si>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</si>
  <si>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</si>
  <si>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</si>
  <si>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</si>
  <si>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</si>
  <si>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</si>
  <si>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</si>
  <si>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</si>
  <si>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</si>
  <si>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</si>
  <si>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</si>
  <si>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</si>
  <si>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</si>
  <si>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</si>
  <si>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</si>
  <si>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</si>
  <si>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</si>
  <si>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</si>
  <si>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</si>
  <si>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</si>
  <si>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</si>
  <si>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</si>
  <si>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</si>
  <si>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</si>
  <si>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</si>
  <si>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</si>
  <si>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</si>
  <si>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</si>
  <si>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</si>
  <si>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</si>
  <si>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</si>
  <si>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</si>
  <si>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</si>
  <si>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</si>
  <si>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</si>
  <si>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</si>
  <si>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</si>
  <si>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</si>
  <si>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</si>
  <si>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</si>
  <si>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</si>
  <si>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</si>
  <si>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</si>
  <si>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</si>
  <si>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</si>
  <si>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</si>
  <si>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</si>
  <si>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</si>
  <si>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</si>
  <si>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</si>
  <si>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</si>
  <si>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</si>
  <si>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</si>
  <si>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</si>
  <si>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</si>
  <si>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</si>
  <si>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</si>
  <si>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</si>
  <si>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</si>
  <si>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</si>
  <si>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</si>
  <si>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</si>
  <si>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</si>
  <si>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</si>
  <si>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</si>
  <si>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</si>
  <si>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</si>
  <si>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</si>
  <si>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</si>
  <si>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</si>
  <si>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</si>
  <si>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</si>
  <si>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</si>
  <si>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</si>
  <si>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</si>
  <si>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</si>
  <si>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</si>
  <si>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</si>
  <si>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</si>
  <si>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</si>
  <si>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</si>
  <si>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</si>
  <si>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</si>
  <si>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</si>
  <si>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</si>
  <si>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</si>
  <si>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</si>
  <si>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</si>
  <si>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</si>
  <si>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</si>
  <si>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</si>
  <si>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</si>
  <si>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</si>
  <si>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</si>
  <si>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</si>
  <si>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</si>
  <si>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</si>
  <si>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</si>
  <si>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</si>
  <si>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</si>
  <si>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</si>
  <si>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</si>
  <si>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</si>
  <si>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</si>
  <si>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</si>
  <si>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</si>
  <si>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</si>
  <si>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</si>
  <si>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</si>
  <si>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</si>
  <si>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</si>
  <si>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</si>
  <si>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</si>
  <si>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</si>
  <si>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</si>
  <si>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</si>
  <si>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</si>
  <si>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</si>
  <si>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</si>
  <si>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</si>
  <si>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</si>
  <si>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</si>
  <si>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</si>
  <si>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</si>
  <si>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</si>
  <si>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</si>
  <si>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</si>
  <si>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</si>
  <si>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</si>
  <si>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</si>
  <si>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</si>
  <si>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</si>
  <si>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</si>
  <si>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</si>
  <si>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</si>
  <si>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</si>
  <si>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</si>
  <si>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</si>
  <si>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</si>
  <si>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</si>
  <si>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</si>
  <si>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</si>
  <si>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</si>
  <si>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</si>
  <si>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</si>
  <si>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</si>
  <si>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</si>
  <si>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</si>
  <si>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</si>
  <si>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</si>
  <si>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</si>
  <si>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</si>
  <si>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</si>
  <si>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</si>
  <si>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</si>
  <si>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</si>
  <si>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</si>
  <si>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</si>
  <si>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</si>
  <si>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</si>
  <si>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</si>
  <si>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</si>
  <si>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</si>
  <si>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</si>
  <si>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</si>
  <si>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</si>
  <si>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</si>
  <si>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</si>
  <si>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</si>
  <si>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</si>
  <si>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</si>
  <si>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</si>
  <si>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</si>
  <si>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</si>
  <si>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</si>
  <si>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</si>
  <si>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</si>
  <si>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</si>
  <si>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</si>
  <si>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</si>
  <si>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</si>
  <si>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</si>
  <si>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</si>
  <si>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</si>
  <si>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</si>
  <si>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</si>
  <si>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</si>
  <si>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</si>
  <si>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</si>
  <si>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</si>
  <si>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</si>
  <si>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</si>
  <si>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</si>
  <si>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</si>
  <si>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</si>
  <si>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</si>
  <si>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</si>
  <si>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</si>
  <si>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</si>
  <si>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</si>
  <si>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</si>
  <si>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</si>
  <si>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</si>
  <si>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</si>
  <si>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</si>
  <si>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</si>
  <si>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</si>
  <si>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</si>
  <si>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</si>
  <si>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</si>
  <si>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</si>
  <si>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</si>
  <si>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</si>
  <si>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</si>
  <si>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</si>
  <si>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</si>
  <si>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</si>
  <si>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</si>
  <si>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</si>
  <si>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</si>
  <si>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</si>
  <si>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</si>
  <si>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</si>
  <si>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</si>
  <si>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</si>
  <si>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</si>
  <si>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</si>
  <si>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</si>
  <si>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</si>
  <si>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</si>
  <si>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</si>
  <si>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</si>
  <si>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</si>
  <si>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</si>
  <si>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</si>
  <si>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</si>
  <si>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</si>
  <si>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</si>
  <si>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</si>
  <si>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</si>
  <si>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</si>
  <si>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</si>
  <si>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</si>
  <si>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</si>
  <si>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</si>
  <si>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</si>
  <si>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</si>
  <si>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</si>
  <si>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</si>
  <si>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</si>
  <si>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</si>
  <si>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</si>
  <si>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</si>
  <si>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</si>
  <si>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</si>
  <si>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</si>
  <si>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</si>
  <si>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</si>
  <si>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</si>
  <si>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</si>
  <si>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</si>
  <si>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</si>
  <si>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</si>
  <si>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</si>
  <si>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</si>
  <si>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</si>
  <si>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</si>
  <si>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</si>
  <si>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</si>
  <si>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</si>
  <si>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</si>
  <si>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</si>
  <si>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</si>
  <si>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</si>
  <si>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</si>
  <si>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</si>
  <si>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</si>
  <si>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</si>
  <si>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</si>
  <si>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</si>
  <si>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</si>
  <si>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</si>
  <si>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</si>
  <si>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</si>
  <si>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</si>
  <si>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</si>
  <si>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</si>
  <si>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</si>
  <si>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</si>
  <si>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</si>
  <si>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</si>
  <si>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</si>
  <si>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</si>
  <si>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</si>
  <si>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</si>
  <si>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</si>
  <si>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</si>
  <si>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</si>
  <si>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</si>
  <si>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</si>
  <si>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</si>
  <si>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</si>
  <si>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</si>
  <si>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</si>
  <si>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</si>
  <si>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</si>
  <si>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</si>
  <si>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</si>
  <si>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</si>
  <si>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</si>
  <si>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</si>
  <si>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</si>
  <si>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</si>
  <si>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</si>
  <si>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</si>
  <si>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</si>
  <si>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</si>
  <si>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</si>
  <si>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</si>
  <si>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</si>
  <si>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</si>
  <si>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</si>
  <si>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</si>
  <si>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</si>
  <si>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</si>
  <si>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</si>
  <si>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</si>
  <si>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</si>
  <si>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</si>
  <si>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</si>
  <si>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</si>
  <si>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</si>
  <si>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</si>
  <si>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</si>
  <si>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</si>
  <si>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</si>
  <si>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</si>
  <si>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</si>
  <si>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</si>
  <si>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</si>
  <si>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</si>
  <si>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</si>
  <si>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</si>
  <si>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</si>
  <si>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</si>
  <si>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</si>
  <si>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</si>
  <si>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</si>
  <si>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</si>
  <si>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</si>
  <si>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</si>
  <si>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</si>
  <si>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</si>
  <si>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</si>
  <si>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</si>
  <si>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</si>
  <si>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</si>
  <si>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</si>
  <si>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</si>
  <si>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</si>
  <si>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</si>
  <si>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</si>
  <si>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</si>
  <si>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</si>
  <si>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</si>
  <si>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</si>
  <si>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</si>
  <si>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</si>
  <si>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</si>
  <si>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</si>
  <si>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</si>
  <si>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</si>
  <si>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</si>
  <si>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</si>
  <si>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</si>
  <si>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</si>
  <si>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</si>
  <si>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</si>
  <si>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</si>
  <si>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</si>
  <si>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</si>
  <si>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</si>
  <si>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</si>
  <si>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</si>
  <si>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</si>
  <si>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</si>
  <si>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</si>
  <si>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</si>
  <si>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</si>
  <si>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</si>
  <si>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</si>
  <si>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</si>
  <si>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</si>
  <si>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</si>
  <si>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</si>
  <si>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</si>
  <si>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</si>
  <si>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</si>
  <si>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</si>
  <si>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</si>
  <si>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</si>
  <si>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</si>
  <si>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</si>
  <si>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</si>
  <si>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</si>
  <si>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</si>
  <si>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</si>
  <si>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</si>
  <si>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</si>
  <si>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</si>
  <si>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</si>
  <si>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</si>
  <si>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</si>
  <si>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</si>
  <si>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</si>
  <si>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</si>
  <si>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</si>
  <si>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</si>
  <si>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</si>
  <si>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</si>
  <si>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</si>
  <si>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</si>
  <si>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</si>
  <si>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</si>
  <si>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</si>
  <si>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</si>
  <si>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</si>
  <si>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</si>
  <si>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</si>
  <si>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</si>
  <si>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</si>
  <si>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</si>
  <si>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</si>
  <si>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</si>
  <si>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</si>
  <si>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</si>
  <si>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</si>
  <si>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</si>
  <si>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</si>
  <si>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</si>
  <si>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</si>
  <si>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</si>
  <si>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</si>
  <si>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</si>
  <si>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</si>
  <si>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</si>
  <si>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</si>
  <si>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</si>
  <si>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</si>
  <si>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</si>
  <si>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</si>
  <si>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</si>
  <si>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</si>
  <si>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</si>
  <si>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</si>
  <si>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</si>
  <si>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</si>
  <si>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</si>
  <si>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</si>
  <si>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</si>
  <si>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</si>
  <si>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</si>
  <si>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</si>
  <si>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</si>
  <si>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</si>
  <si>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</si>
  <si>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</si>
  <si>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</si>
  <si>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</si>
  <si>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</si>
  <si>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</si>
  <si>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</si>
  <si>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</si>
  <si>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</si>
  <si>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</si>
  <si>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</si>
  <si>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</si>
  <si>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</si>
  <si>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</si>
  <si>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</si>
  <si>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</si>
  <si>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</si>
  <si>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</si>
  <si>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</si>
  <si>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</si>
  <si>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</si>
  <si>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</si>
  <si>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</si>
  <si>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</si>
  <si>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</si>
  <si>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</si>
  <si>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</si>
  <si>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</si>
  <si>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</si>
  <si>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</si>
  <si>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</si>
  <si>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</si>
  <si>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</si>
  <si>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</si>
  <si>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</si>
  <si>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</si>
  <si>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</si>
  <si>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</si>
  <si>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</si>
  <si>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</si>
  <si>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</si>
  <si>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</si>
  <si>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</si>
  <si>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</si>
  <si>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</si>
  <si>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</si>
  <si>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</si>
  <si>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</si>
  <si>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</si>
  <si>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</si>
  <si>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</si>
  <si>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</si>
  <si>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</si>
  <si>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</si>
  <si>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</si>
  <si>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</si>
  <si>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</si>
  <si>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</si>
  <si>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</si>
  <si>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</si>
  <si>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</si>
  <si>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</si>
  <si>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</si>
  <si>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</si>
  <si>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</si>
  <si>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</si>
  <si>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</si>
  <si>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</si>
  <si>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</si>
  <si>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</si>
  <si>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</si>
  <si>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</si>
  <si>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</si>
  <si>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</si>
  <si>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</si>
  <si>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</si>
  <si>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</si>
  <si>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</si>
  <si>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</si>
  <si>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</si>
  <si>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</si>
  <si>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</si>
  <si>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</si>
  <si>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</si>
  <si>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</si>
  <si>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</si>
  <si>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</si>
  <si>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</si>
  <si>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</si>
  <si>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</si>
  <si>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</si>
  <si>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</si>
  <si>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</si>
  <si>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</si>
  <si>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</si>
  <si>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</si>
  <si>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</si>
  <si>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</si>
  <si>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</si>
  <si>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</si>
  <si>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</si>
  <si>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</si>
  <si>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</si>
  <si>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</si>
  <si>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</si>
  <si>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</si>
  <si>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</si>
  <si>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</si>
  <si>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</si>
  <si>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</si>
  <si>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</si>
  <si>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</si>
  <si>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</si>
  <si>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</si>
  <si>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</si>
  <si>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</si>
  <si>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</si>
  <si>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</si>
  <si>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</si>
  <si>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</si>
  <si>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</si>
  <si>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</si>
  <si>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</si>
  <si>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</si>
  <si>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</si>
  <si>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</si>
  <si>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</si>
  <si>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</si>
  <si>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</si>
  <si>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</si>
  <si>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</si>
  <si>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</si>
  <si>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</si>
  <si>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</si>
  <si>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</si>
  <si>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</si>
  <si>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</si>
  <si>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</si>
  <si>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</si>
  <si>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</si>
  <si>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</si>
  <si>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</si>
  <si>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</si>
  <si>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</si>
  <si>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</si>
  <si>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</si>
  <si>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</si>
  <si>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</si>
  <si>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</si>
  <si>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</si>
  <si>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</si>
  <si>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</si>
  <si>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</si>
  <si>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</si>
  <si>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</si>
  <si>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</si>
  <si>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</si>
  <si>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</si>
  <si>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</si>
  <si>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</si>
  <si>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</si>
  <si>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</si>
  <si>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</si>
  <si>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</si>
  <si>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</si>
  <si>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</si>
  <si>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</si>
  <si>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</si>
  <si>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</si>
  <si>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</si>
  <si>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</si>
  <si>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</si>
  <si>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</si>
  <si>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</si>
  <si>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</si>
  <si>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</si>
  <si>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</si>
  <si>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</si>
  <si>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</si>
  <si>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</si>
  <si>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</si>
  <si>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</si>
  <si>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</si>
  <si>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</si>
  <si>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</si>
  <si>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</si>
  <si>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</si>
  <si>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</si>
  <si>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</si>
  <si>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</si>
  <si>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</si>
  <si>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</si>
  <si>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</si>
  <si>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</si>
  <si>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</si>
  <si>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</si>
  <si>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</si>
  <si>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</si>
  <si>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</si>
  <si>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</si>
  <si>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</si>
  <si>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</si>
  <si>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</si>
  <si>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</si>
  <si>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</si>
  <si>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</si>
  <si>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</si>
  <si>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</si>
  <si>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</si>
  <si>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</si>
  <si>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</si>
  <si>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</si>
  <si>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</si>
  <si>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</si>
  <si>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</si>
  <si>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</si>
  <si>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</si>
  <si>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</si>
  <si>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</si>
  <si>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</si>
  <si>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</si>
  <si>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</si>
  <si>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</si>
  <si>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</si>
  <si>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</si>
  <si>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</si>
  <si>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</si>
  <si>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</si>
  <si>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</si>
  <si>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</si>
  <si>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</si>
  <si>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</si>
  <si>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</si>
  <si>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</si>
  <si>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</si>
  <si>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</si>
  <si>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</si>
  <si>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</si>
  <si>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</si>
  <si>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</si>
  <si>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</si>
  <si>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</si>
  <si>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</si>
  <si>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</si>
  <si>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</si>
  <si>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</si>
  <si>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</si>
  <si>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</si>
  <si>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</si>
  <si>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</si>
  <si>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</si>
  <si>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</si>
  <si>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</si>
  <si>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</si>
  <si>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</si>
  <si>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</si>
  <si>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</si>
  <si>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</si>
  <si>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</si>
  <si>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</si>
  <si>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</si>
  <si>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</si>
  <si>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</si>
  <si>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</si>
  <si>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</si>
  <si>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</si>
  <si>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</si>
  <si>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</si>
  <si>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</si>
  <si>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</si>
  <si>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</si>
  <si>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</si>
  <si>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</si>
  <si>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</si>
  <si>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</si>
  <si>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</si>
  <si>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</si>
  <si>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</si>
  <si>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</si>
  <si>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</si>
  <si>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</si>
  <si>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</si>
  <si>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</si>
  <si>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</si>
  <si>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</si>
  <si>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</si>
  <si>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</si>
  <si>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</si>
  <si>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</si>
  <si>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</si>
  <si>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</si>
  <si>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</si>
  <si>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</si>
  <si>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</si>
  <si>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</si>
  <si>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</si>
  <si>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</si>
  <si>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</si>
  <si>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</si>
  <si>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</si>
  <si>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</si>
  <si>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</si>
  <si>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</si>
  <si>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</si>
  <si>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</si>
  <si>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</si>
  <si>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</si>
  <si>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</si>
  <si>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</si>
  <si>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</si>
  <si>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</si>
  <si>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</si>
  <si>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</si>
  <si>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</si>
  <si>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</si>
  <si>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</si>
  <si>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</si>
  <si>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</si>
  <si>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</si>
  <si>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</si>
  <si>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</si>
  <si>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</si>
  <si>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</si>
  <si>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</si>
  <si>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</si>
  <si>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</si>
  <si>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</si>
  <si>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</si>
  <si>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</si>
  <si>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</si>
  <si>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</si>
  <si>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</si>
  <si>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</si>
  <si>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</si>
  <si>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</si>
  <si>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</si>
  <si>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</si>
  <si>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</si>
  <si>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</si>
  <si>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</si>
  <si>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</si>
  <si>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</si>
  <si>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</si>
  <si>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</si>
  <si>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</si>
  <si>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</si>
  <si>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</si>
  <si>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</si>
  <si>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</si>
  <si>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</si>
  <si>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</si>
  <si>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</si>
  <si>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</si>
  <si>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</si>
  <si>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</si>
  <si>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</si>
  <si>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</si>
  <si>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</si>
  <si>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</si>
  <si>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</si>
  <si>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</si>
  <si>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</si>
  <si>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</si>
  <si>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</si>
  <si>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</si>
  <si>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</si>
  <si>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</si>
  <si>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</si>
  <si>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</si>
  <si>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</si>
  <si>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</si>
  <si>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</si>
  <si>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</si>
  <si>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</si>
  <si>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</si>
  <si>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</si>
  <si>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</si>
  <si>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</si>
  <si>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</si>
  <si>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</si>
  <si>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</si>
  <si>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</si>
  <si>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</si>
  <si>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</si>
  <si>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</si>
  <si>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</si>
  <si>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</si>
  <si>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</si>
  <si>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</si>
  <si>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</si>
  <si>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</si>
  <si>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</si>
  <si>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</si>
  <si>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</si>
  <si>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</si>
  <si>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</si>
  <si>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</si>
  <si>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</si>
  <si>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</si>
  <si>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</si>
  <si>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</si>
  <si>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</si>
  <si>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</si>
  <si>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</si>
  <si>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</si>
  <si>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</si>
  <si>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</si>
  <si>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</si>
  <si>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</si>
  <si>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</si>
  <si>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</si>
  <si>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</si>
  <si>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</si>
  <si>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</si>
  <si>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</si>
  <si>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</si>
  <si>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</si>
  <si>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</si>
  <si>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</si>
  <si>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</si>
  <si>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</si>
  <si>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</si>
  <si>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</si>
  <si>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</si>
  <si>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</si>
  <si>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</si>
  <si>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</si>
  <si>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</si>
  <si>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</si>
  <si>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</si>
  <si>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</si>
  <si>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</si>
  <si>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</si>
  <si>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</si>
  <si>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</si>
  <si>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</si>
  <si>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</si>
  <si>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</si>
  <si>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</si>
  <si>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</si>
  <si>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</si>
  <si>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</si>
  <si>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</si>
  <si>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</si>
  <si>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</si>
  <si>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</si>
  <si>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</si>
  <si>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</si>
  <si>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</si>
  <si>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</si>
  <si>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</si>
  <si>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</si>
  <si>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</si>
  <si>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</si>
  <si>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</si>
  <si>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</si>
  <si>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</si>
  <si>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</si>
  <si>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</si>
  <si>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</si>
  <si>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</si>
  <si>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</si>
  <si>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</si>
  <si>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</si>
  <si>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</si>
  <si>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</si>
  <si>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</si>
  <si>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</si>
  <si>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</si>
  <si>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</si>
  <si>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</si>
  <si>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</si>
  <si>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</si>
  <si>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</si>
  <si>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</si>
  <si>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</si>
  <si>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</si>
  <si>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</si>
  <si>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</si>
  <si>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</si>
  <si>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</si>
  <si>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</si>
  <si>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</si>
  <si>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</si>
  <si>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</si>
  <si>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</si>
  <si>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</si>
  <si>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</si>
  <si>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</si>
  <si>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</si>
  <si>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</si>
  <si>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</si>
  <si>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</si>
  <si>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</si>
  <si>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</si>
  <si>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</si>
  <si>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</si>
  <si>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</si>
  <si>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</si>
  <si>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</si>
  <si>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</si>
  <si>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</si>
  <si>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</si>
  <si>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</si>
  <si>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</si>
  <si>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</si>
  <si>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</si>
  <si>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</si>
  <si>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</si>
  <si>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</si>
  <si>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</si>
  <si>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</si>
  <si>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</si>
  <si>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</si>
  <si>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</si>
  <si>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</si>
  <si>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</si>
  <si>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</si>
  <si>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</si>
  <si>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</si>
  <si>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</si>
  <si>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</si>
  <si>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</si>
  <si>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</si>
  <si>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</si>
  <si>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</si>
  <si>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</si>
  <si>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</si>
  <si>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</si>
  <si>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</si>
  <si>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</si>
  <si>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</si>
  <si>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</si>
  <si>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</si>
  <si>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</si>
  <si>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</si>
  <si>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</si>
  <si>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</si>
  <si>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</si>
  <si>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</si>
  <si>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</si>
  <si>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</si>
  <si>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</si>
  <si>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</si>
  <si>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</si>
  <si>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</si>
  <si>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</si>
  <si>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</si>
  <si>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</si>
  <si>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</si>
  <si>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</si>
  <si>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</si>
  <si>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</si>
  <si>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</si>
  <si>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</si>
  <si>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</si>
  <si>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</si>
  <si>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</si>
  <si>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</si>
  <si>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</si>
  <si>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</si>
  <si>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</si>
  <si>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</si>
  <si>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</si>
  <si>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</si>
  <si>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</si>
  <si>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</si>
  <si>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</si>
  <si>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</si>
  <si>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</si>
  <si>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</si>
  <si>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</si>
  <si>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</si>
  <si>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</si>
  <si>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</si>
  <si>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</si>
  <si>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</si>
  <si>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</si>
  <si>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</si>
  <si>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</si>
  <si>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</si>
  <si>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</si>
  <si>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</si>
  <si>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</si>
  <si>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</si>
  <si>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</si>
  <si>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</si>
  <si>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</si>
  <si>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</si>
  <si>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</si>
  <si>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</si>
  <si>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</si>
  <si>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</si>
  <si>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</si>
  <si>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</si>
  <si>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</si>
  <si>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</si>
  <si>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</si>
  <si>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</si>
  <si>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</si>
  <si>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</si>
  <si>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</si>
  <si>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</si>
  <si>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</si>
  <si>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</si>
  <si>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</si>
  <si>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</si>
  <si>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</si>
  <si>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</si>
  <si>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</si>
  <si>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</si>
  <si>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</si>
  <si>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</si>
  <si>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</si>
  <si>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</si>
  <si>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</si>
  <si>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</si>
  <si>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</si>
  <si>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</si>
  <si>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</si>
  <si>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</si>
  <si>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</si>
  <si>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</si>
  <si>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</si>
  <si>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</si>
  <si>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</si>
  <si>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</si>
  <si>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</si>
  <si>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</si>
  <si>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</si>
  <si>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</si>
  <si>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</si>
  <si>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</si>
  <si>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</si>
  <si>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</si>
  <si>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</si>
  <si>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</si>
  <si>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</si>
  <si>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</si>
  <si>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</si>
  <si>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</si>
  <si>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</si>
  <si>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</si>
  <si>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</si>
  <si>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</si>
  <si>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</si>
  <si>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</si>
  <si>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</si>
  <si>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</si>
  <si>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</si>
  <si>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</si>
  <si>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</si>
  <si>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</si>
  <si>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</si>
  <si>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</si>
  <si>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</si>
  <si>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</si>
  <si>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</si>
  <si>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</si>
  <si>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</si>
  <si>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</si>
  <si>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</si>
  <si>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</si>
  <si>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</si>
  <si>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</si>
  <si>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</si>
  <si>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</si>
  <si>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</si>
  <si>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</si>
  <si>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</si>
  <si>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</si>
  <si>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</si>
  <si>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</si>
  <si>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</si>
  <si>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</si>
  <si>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</si>
  <si>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</si>
  <si>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</si>
  <si>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</si>
  <si>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</si>
  <si>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</si>
  <si>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</si>
  <si>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</si>
  <si>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</si>
  <si>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</si>
  <si>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</si>
  <si>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</si>
  <si>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</si>
  <si>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</si>
  <si>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</si>
  <si>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</si>
  <si>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</si>
  <si>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</si>
  <si>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</si>
  <si>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</si>
  <si>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</si>
  <si>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</si>
  <si>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</si>
  <si>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</si>
  <si>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</si>
  <si>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</si>
  <si>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</si>
  <si>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</si>
  <si>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</si>
  <si>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</si>
  <si>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</si>
  <si>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</si>
  <si>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</si>
  <si>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</si>
  <si>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</si>
  <si>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</si>
  <si>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</si>
  <si>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</si>
  <si>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</si>
  <si>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</si>
  <si>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</si>
  <si>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</si>
  <si>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</si>
  <si>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</si>
  <si>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</si>
  <si>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</si>
  <si>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</si>
  <si>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</si>
  <si>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</si>
  <si>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</si>
  <si>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</si>
  <si>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</si>
  <si>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</si>
  <si>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</si>
  <si>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</si>
  <si>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</si>
  <si>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</si>
  <si>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</si>
  <si>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</si>
  <si>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</si>
  <si>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</si>
  <si>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</si>
  <si>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</si>
  <si>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</si>
  <si>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</si>
  <si>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</si>
  <si>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</si>
  <si>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</si>
  <si>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</si>
  <si>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</si>
  <si>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</si>
  <si>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</si>
  <si>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</si>
  <si>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</si>
  <si>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</si>
  <si>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</si>
  <si>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</si>
  <si>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</si>
  <si>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</si>
  <si>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</si>
  <si>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</si>
  <si>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</si>
  <si>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</si>
  <si>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</si>
  <si>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</si>
  <si>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</si>
  <si>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</si>
  <si>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</si>
  <si>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</si>
  <si>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</si>
  <si>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</si>
  <si>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</si>
  <si>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</si>
  <si>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</si>
  <si>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</si>
  <si>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</si>
  <si>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</si>
  <si>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</si>
  <si>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</si>
  <si>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</si>
  <si>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</si>
  <si>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</si>
  <si>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</si>
  <si>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</si>
  <si>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</si>
  <si>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</si>
  <si>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</si>
  <si>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</si>
  <si>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</si>
  <si>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</si>
  <si>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</si>
  <si>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</si>
  <si>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</si>
  <si>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</si>
  <si>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</si>
  <si>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</si>
  <si>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</si>
  <si>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</si>
  <si>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</si>
  <si>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</si>
  <si>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</si>
  <si>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</si>
  <si>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</si>
  <si>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</si>
  <si>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</si>
  <si>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</si>
  <si>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</si>
  <si>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</si>
  <si>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</si>
  <si>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</si>
  <si>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</si>
  <si>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</si>
  <si>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</si>
  <si>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</si>
  <si>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</si>
  <si>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</si>
  <si>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</si>
  <si>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</si>
  <si>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</si>
  <si>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</si>
  <si>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</si>
  <si>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</si>
  <si>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</si>
  <si>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</si>
  <si>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</si>
  <si>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</si>
  <si>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</si>
  <si>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</si>
  <si>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</si>
  <si>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</si>
  <si>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</si>
  <si>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</si>
  <si>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</si>
  <si>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</si>
  <si>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</si>
  <si>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</si>
  <si>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</si>
  <si>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</si>
  <si>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</si>
  <si>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</si>
  <si>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</si>
  <si>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</si>
  <si>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</si>
  <si>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</si>
  <si>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</si>
  <si>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</si>
  <si>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</si>
  <si>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</si>
  <si>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</si>
  <si>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</si>
  <si>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</si>
  <si>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</si>
  <si>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</si>
  <si>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</si>
  <si>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</si>
  <si>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</si>
  <si>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</si>
  <si>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</si>
  <si>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</si>
  <si>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</si>
  <si>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</si>
  <si>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</si>
  <si>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</si>
  <si>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</si>
  <si>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</si>
  <si>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</si>
  <si>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</si>
  <si>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</si>
  <si>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</si>
  <si>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</si>
  <si>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</si>
  <si>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</si>
  <si>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</si>
  <si>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</si>
  <si>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</si>
  <si>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</si>
  <si>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</si>
  <si>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</si>
  <si>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</si>
  <si>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</si>
  <si>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</si>
  <si>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</si>
  <si>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</si>
  <si>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</si>
  <si>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</si>
  <si>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</si>
  <si>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</si>
  <si>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</si>
  <si>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</si>
  <si>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</si>
  <si>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</si>
  <si>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</si>
  <si>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</si>
  <si>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</si>
  <si>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</si>
  <si>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</si>
  <si>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</si>
  <si>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</si>
  <si>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</si>
  <si>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</si>
  <si>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</si>
  <si>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</si>
  <si>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</si>
  <si>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</si>
  <si>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</si>
  <si>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</si>
  <si>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</si>
  <si>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</si>
  <si>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</si>
  <si>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</si>
  <si>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</si>
  <si>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</si>
  <si>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</si>
  <si>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</si>
  <si>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</si>
  <si>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</si>
  <si>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</si>
  <si>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</si>
  <si>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</si>
  <si>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</si>
  <si>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</si>
  <si>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</si>
  <si>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</si>
  <si>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</si>
  <si>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</si>
  <si>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</si>
  <si>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</si>
  <si>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</si>
  <si>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</si>
  <si>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</si>
  <si>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</si>
  <si>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</si>
  <si>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</si>
  <si>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</si>
  <si>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</si>
  <si>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</si>
  <si>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</si>
  <si>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</si>
  <si>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</si>
  <si>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</si>
  <si>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</si>
  <si>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</si>
  <si>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</si>
  <si>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</si>
  <si>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</si>
  <si>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</si>
  <si>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</si>
  <si>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</si>
  <si>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</si>
  <si>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</si>
  <si>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</si>
  <si>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</si>
  <si>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</si>
  <si>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</si>
  <si>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</si>
  <si>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</si>
  <si>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</si>
  <si>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</si>
  <si>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</si>
  <si>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</si>
  <si>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</si>
  <si>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</si>
  <si>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</si>
  <si>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</si>
  <si>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</si>
  <si>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</si>
  <si>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</si>
  <si>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</si>
  <si>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</si>
  <si>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</si>
  <si>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</si>
  <si>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</si>
  <si>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</si>
  <si>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</si>
  <si>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</si>
  <si>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</si>
  <si>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</si>
  <si>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</si>
  <si>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</si>
  <si>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</si>
  <si>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</si>
  <si>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</si>
  <si>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</si>
  <si>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</si>
  <si>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</si>
  <si>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</si>
  <si>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</si>
  <si>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</si>
  <si>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</si>
  <si>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</si>
  <si>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</si>
  <si>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</si>
  <si>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</si>
  <si>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</si>
  <si>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</si>
  <si>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</si>
  <si>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</si>
  <si>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</si>
  <si>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</si>
  <si>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</si>
  <si>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</si>
  <si>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</si>
  <si>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</si>
  <si>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</si>
  <si>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</si>
  <si>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</si>
  <si>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</si>
  <si>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</si>
  <si>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</si>
  <si>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</si>
  <si>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</si>
  <si>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</si>
  <si>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</si>
  <si>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</si>
  <si>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</si>
  <si>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</si>
  <si>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</si>
  <si>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</si>
  <si>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</si>
  <si>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</si>
  <si>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</si>
  <si>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</si>
  <si>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</si>
  <si>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</si>
  <si>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</si>
  <si>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</si>
  <si>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</si>
  <si>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</si>
  <si>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</si>
  <si>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</si>
  <si>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</si>
  <si>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</si>
  <si>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</si>
  <si>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</si>
  <si>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</si>
  <si>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</si>
  <si>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</si>
  <si>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</si>
  <si>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</si>
  <si>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</si>
  <si>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</si>
  <si>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</si>
  <si>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</si>
  <si>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</si>
  <si>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</si>
  <si>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</si>
  <si>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</si>
  <si>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</si>
  <si>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</si>
  <si>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</si>
  <si>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</si>
  <si>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</si>
  <si>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</si>
  <si>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</si>
  <si>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</si>
  <si>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</si>
  <si>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</si>
  <si>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</si>
  <si>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</si>
  <si>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</si>
  <si>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</si>
  <si>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</si>
  <si>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</si>
  <si>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</si>
  <si>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</si>
  <si>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</si>
  <si>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</si>
  <si>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</si>
  <si>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</si>
  <si>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</si>
  <si>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</si>
  <si>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</si>
  <si>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</si>
  <si>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</si>
  <si>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</si>
  <si>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</si>
  <si>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</si>
  <si>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</si>
  <si>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</si>
  <si>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</si>
  <si>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</si>
  <si>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</si>
  <si>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</si>
  <si>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</si>
  <si>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</si>
  <si>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</si>
  <si>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</si>
  <si>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</si>
  <si>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</si>
  <si>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</si>
  <si>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</si>
  <si>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</si>
  <si>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</si>
  <si>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</si>
  <si>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</si>
  <si>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</si>
  <si>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</si>
  <si>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</si>
  <si>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</si>
  <si>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</si>
  <si>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</si>
  <si>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</si>
  <si>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</si>
  <si>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</si>
  <si>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</si>
  <si>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</si>
  <si>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</si>
  <si>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</si>
  <si>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</si>
  <si>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</si>
  <si>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</si>
  <si>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</si>
  <si>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</si>
  <si>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</si>
  <si>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</si>
  <si>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</si>
  <si>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</si>
  <si>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</si>
  <si>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</si>
  <si>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</si>
  <si>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</si>
  <si>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</si>
  <si>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</si>
  <si>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</si>
  <si>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</si>
  <si>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</si>
  <si>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</si>
  <si>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</si>
  <si>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</si>
  <si>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</si>
  <si>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</si>
  <si>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</si>
  <si>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</si>
  <si>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</si>
  <si>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</si>
  <si>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</si>
  <si>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</si>
  <si>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</si>
  <si>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</si>
  <si>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</si>
  <si>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</si>
  <si>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</si>
  <si>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</si>
  <si>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</si>
  <si>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</si>
  <si>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</si>
  <si>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</si>
  <si>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</si>
  <si>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</si>
  <si>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</si>
  <si>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</si>
  <si>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</si>
  <si>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</si>
  <si>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</si>
  <si>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</si>
  <si>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</si>
  <si>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</si>
  <si>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</si>
  <si>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</si>
  <si>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</si>
  <si>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</si>
  <si>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</si>
  <si>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</si>
  <si>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</si>
  <si>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</si>
  <si>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</si>
  <si>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</si>
  <si>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</si>
  <si>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</si>
  <si>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</si>
  <si>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</si>
  <si>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</si>
  <si>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</si>
  <si>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</si>
  <si>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</si>
  <si>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</si>
  <si>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</si>
  <si>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</si>
  <si>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</si>
  <si>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</si>
  <si>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</si>
  <si>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</si>
  <si>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</si>
  <si>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</si>
  <si>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</si>
  <si>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</si>
  <si>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</si>
  <si>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</si>
  <si>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</si>
  <si>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</si>
  <si>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</si>
  <si>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</si>
  <si>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</si>
  <si>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</si>
  <si>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</si>
  <si>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</si>
  <si>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</si>
  <si>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</si>
  <si>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</si>
  <si>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</si>
  <si>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</si>
  <si>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</si>
  <si>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</si>
  <si>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</si>
  <si>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</si>
  <si>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</si>
  <si>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</si>
  <si>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</si>
  <si>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</si>
  <si>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</si>
  <si>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</si>
  <si>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</si>
  <si>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</si>
  <si>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</si>
  <si>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</si>
  <si>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</si>
  <si>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</si>
  <si>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</si>
  <si>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</si>
  <si>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</si>
  <si>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</si>
  <si>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</si>
  <si>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</si>
  <si>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</si>
  <si>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</si>
  <si>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</si>
  <si>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</si>
  <si>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</si>
  <si>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</si>
  <si>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</si>
  <si>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</si>
  <si>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</si>
  <si>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</si>
  <si>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</si>
  <si>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</si>
  <si>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</si>
  <si>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</si>
  <si>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</si>
  <si>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</si>
  <si>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</si>
  <si>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</si>
  <si>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</si>
  <si>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</si>
  <si>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</si>
  <si>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</si>
  <si>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</si>
  <si>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</si>
  <si>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</si>
  <si>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</si>
  <si>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</si>
  <si>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</si>
  <si>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</si>
  <si>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</si>
  <si>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</si>
  <si>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</si>
  <si>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</si>
  <si>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</si>
  <si>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</si>
  <si>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</si>
  <si>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</si>
  <si>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</si>
  <si>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</si>
  <si>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</si>
  <si>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</si>
  <si>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</si>
  <si>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</si>
  <si>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</si>
  <si>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</si>
  <si>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</si>
  <si>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</si>
  <si>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</si>
  <si>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</si>
  <si>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</si>
  <si>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</si>
  <si>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</si>
  <si>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</si>
  <si>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</si>
  <si>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</si>
  <si>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</si>
  <si>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</si>
  <si>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</si>
  <si>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</si>
  <si>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</si>
  <si>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</si>
  <si>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</si>
  <si>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</si>
  <si>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</si>
  <si>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</si>
  <si>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</si>
  <si>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</si>
  <si>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</si>
  <si>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</si>
  <si>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</si>
  <si>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</si>
  <si>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</si>
  <si>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</si>
  <si>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</si>
  <si>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</si>
  <si>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</si>
  <si>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</si>
  <si>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</si>
  <si>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</si>
  <si>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</si>
  <si>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</si>
  <si>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</si>
  <si>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</si>
  <si>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</si>
  <si>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</si>
  <si>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</si>
  <si>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</si>
  <si>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</si>
  <si>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</si>
  <si>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</si>
  <si>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</si>
  <si>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</si>
  <si>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</si>
  <si>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</si>
  <si>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</si>
  <si>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</si>
  <si>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</si>
  <si>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</si>
  <si>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</si>
  <si>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</si>
  <si>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</si>
  <si>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</si>
  <si>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</si>
  <si>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</si>
  <si>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</si>
  <si>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</si>
  <si>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</si>
  <si>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</si>
  <si>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</si>
  <si>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</si>
  <si>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</si>
  <si>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</si>
  <si>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</si>
  <si>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</si>
  <si>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</si>
  <si>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</si>
  <si>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</si>
  <si>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</si>
  <si>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</si>
  <si>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</si>
  <si>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</si>
  <si>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</si>
  <si>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</si>
  <si>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</si>
  <si>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</si>
  <si>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</si>
  <si>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</si>
  <si>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</si>
  <si>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</si>
  <si>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</si>
  <si>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</si>
  <si>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</si>
  <si>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</si>
  <si>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</si>
  <si>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</si>
  <si>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</si>
  <si>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</si>
  <si>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</si>
  <si>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</si>
  <si>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</si>
  <si>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</si>
  <si>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</si>
  <si>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</si>
  <si>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</si>
  <si>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</si>
  <si>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</si>
  <si>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</si>
  <si>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</si>
  <si>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</si>
  <si>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</si>
  <si>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</si>
  <si>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</si>
  <si>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</si>
  <si>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</si>
  <si>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</si>
  <si>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</si>
  <si>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</si>
  <si>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</si>
  <si>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</si>
  <si>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</si>
  <si>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</si>
  <si>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</si>
  <si>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</si>
  <si>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</si>
  <si>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</si>
  <si>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</si>
  <si>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</si>
  <si>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</si>
  <si>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</si>
  <si>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</si>
  <si>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</si>
  <si>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</si>
  <si>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</si>
  <si>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</si>
  <si>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</si>
  <si>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</si>
  <si>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</si>
  <si>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</si>
  <si>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</si>
  <si>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</si>
  <si>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</si>
  <si>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</si>
  <si>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</si>
  <si>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</si>
  <si>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</si>
  <si>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</si>
  <si>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</si>
  <si>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</si>
  <si>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</si>
  <si>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</si>
  <si>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</si>
  <si>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</si>
  <si>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</si>
  <si>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</si>
  <si>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</si>
  <si>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</si>
  <si>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</si>
  <si>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</si>
  <si>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</si>
  <si>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</si>
  <si>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</si>
  <si>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</si>
  <si>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</si>
  <si>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</si>
  <si>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</si>
  <si>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</si>
  <si>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</si>
  <si>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</si>
  <si>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</si>
  <si>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</si>
  <si>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</si>
  <si>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</si>
  <si>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</si>
  <si>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</si>
  <si>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</si>
  <si>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</si>
  <si>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</si>
  <si>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</si>
  <si>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</si>
  <si>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</si>
  <si>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</si>
  <si>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</si>
  <si>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</si>
  <si>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</si>
  <si>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</si>
  <si>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</si>
  <si>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</si>
  <si>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</si>
  <si>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</si>
  <si>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</si>
  <si>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</si>
  <si>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</si>
  <si>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</si>
  <si>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</si>
  <si>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</si>
  <si>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</si>
  <si>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</si>
  <si>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</si>
  <si>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</si>
  <si>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</si>
  <si>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</si>
  <si>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</si>
  <si>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</si>
  <si>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</si>
  <si>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</si>
  <si>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</si>
  <si>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</si>
  <si>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</si>
  <si>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</si>
  <si>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</si>
  <si>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</si>
  <si>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</si>
  <si>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</si>
  <si>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</si>
  <si>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</si>
  <si>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</si>
  <si>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</si>
  <si>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</si>
  <si>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</si>
  <si>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</si>
  <si>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</si>
  <si>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</si>
  <si>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</si>
  <si>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</si>
  <si>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</si>
  <si>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</si>
  <si>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</si>
  <si>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</si>
  <si>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</si>
  <si>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</si>
  <si>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</si>
  <si>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</si>
  <si>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</si>
  <si>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</si>
  <si>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</si>
  <si>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</si>
  <si>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</si>
  <si>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</si>
  <si>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</si>
  <si>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</si>
  <si>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</si>
  <si>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</si>
  <si>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</si>
  <si>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</si>
  <si>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</si>
  <si>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</si>
  <si>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</si>
  <si>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</si>
  <si>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</si>
  <si>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</si>
  <si>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</si>
  <si>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</si>
  <si>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</si>
  <si>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</si>
  <si>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</si>
  <si>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</si>
  <si>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</si>
  <si>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</si>
  <si>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</si>
  <si>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</si>
  <si>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</si>
  <si>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</si>
  <si>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</si>
  <si>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</si>
  <si>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</si>
  <si>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</si>
  <si>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</si>
  <si>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</si>
  <si>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</si>
  <si>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</si>
  <si>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</si>
  <si>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</si>
  <si>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</si>
  <si>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</si>
  <si>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</si>
  <si>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</si>
  <si>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</si>
  <si>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</si>
  <si>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</si>
  <si>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</si>
  <si>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</si>
  <si>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</si>
  <si>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</si>
  <si>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</si>
  <si>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</si>
  <si>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</si>
  <si>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</si>
  <si>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</si>
  <si>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</si>
  <si>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</si>
  <si>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</si>
  <si>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</si>
  <si>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</si>
  <si>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</si>
  <si>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</si>
  <si>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</si>
  <si>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</si>
  <si>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</si>
  <si>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</si>
  <si>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</si>
  <si>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</si>
  <si>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</si>
  <si>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</si>
  <si>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</si>
  <si>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</si>
  <si>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</si>
  <si>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</si>
  <si>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</si>
  <si>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</si>
  <si>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</si>
  <si>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</si>
  <si>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</si>
  <si>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</si>
  <si>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</si>
  <si>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</si>
  <si>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</si>
  <si>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</si>
  <si>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</si>
  <si>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</si>
  <si>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</si>
  <si>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</si>
  <si>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</si>
  <si>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</si>
  <si>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</si>
  <si>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</si>
  <si>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</si>
  <si>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</si>
  <si>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</si>
  <si>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</si>
  <si>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</si>
  <si>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</si>
  <si>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</si>
  <si>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</si>
  <si>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</si>
  <si>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</si>
  <si>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</si>
  <si>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</si>
  <si>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</si>
  <si>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</si>
  <si>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</si>
  <si>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</si>
  <si>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</si>
  <si>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</si>
  <si>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</si>
  <si>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</si>
  <si>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</si>
  <si>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</si>
  <si>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</si>
  <si>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</si>
  <si>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</si>
  <si>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</si>
  <si>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</si>
  <si>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</si>
  <si>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</si>
  <si>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</si>
  <si>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</si>
  <si>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</si>
  <si>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</si>
  <si>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</si>
  <si>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</si>
  <si>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</si>
  <si>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</si>
  <si>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</si>
  <si>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</si>
  <si>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</si>
  <si>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</si>
  <si>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</si>
  <si>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</si>
  <si>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</si>
  <si>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</si>
  <si>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</si>
  <si>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</si>
  <si>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</si>
  <si>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</si>
  <si>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</si>
  <si>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</si>
  <si>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</si>
  <si>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</si>
  <si>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</si>
  <si>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</si>
  <si>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</si>
  <si>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</si>
  <si>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</si>
  <si>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</si>
  <si>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</si>
  <si>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</si>
  <si>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</si>
  <si>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</si>
  <si>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</si>
  <si>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</si>
  <si>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</si>
  <si>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</si>
  <si>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</si>
  <si>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</si>
  <si>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</si>
  <si>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</si>
  <si>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</si>
  <si>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</si>
  <si>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</si>
  <si>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</si>
  <si>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</si>
  <si>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</si>
  <si>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</si>
  <si>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</si>
  <si>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</si>
  <si>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</si>
  <si>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</si>
  <si>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</si>
  <si>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</si>
  <si>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</si>
  <si>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</si>
  <si>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</si>
  <si>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</si>
  <si>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</si>
  <si>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</si>
  <si>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</si>
  <si>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</si>
  <si>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</si>
  <si>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</si>
  <si>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</si>
  <si>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</si>
  <si>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</si>
  <si>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</si>
  <si>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</si>
  <si>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</si>
  <si>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</si>
  <si>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</si>
  <si>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</si>
  <si>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</si>
  <si>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</si>
  <si>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</si>
  <si>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</si>
  <si>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</si>
  <si>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</si>
  <si>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</si>
  <si>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</si>
  <si>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</si>
  <si>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</si>
  <si>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</si>
  <si>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</si>
  <si>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</si>
  <si>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</si>
  <si>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</si>
  <si>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</si>
  <si>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</si>
  <si>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</si>
  <si>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</si>
  <si>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</si>
  <si>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</si>
  <si>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</si>
  <si>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</si>
  <si>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</si>
  <si>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</si>
  <si>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</si>
  <si>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</si>
  <si>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</si>
  <si>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</si>
  <si>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</si>
  <si>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</si>
  <si>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</si>
  <si>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</si>
  <si>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</si>
  <si>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</si>
  <si>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</si>
  <si>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</si>
  <si>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</si>
  <si>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</si>
  <si>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</si>
  <si>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</si>
  <si>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</si>
  <si>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</si>
  <si>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</si>
  <si>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</si>
  <si>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</si>
  <si>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</si>
  <si>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</si>
  <si>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</si>
  <si>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</si>
  <si>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</si>
  <si>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</si>
  <si>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</si>
  <si>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</si>
  <si>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</si>
  <si>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</si>
  <si>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</si>
  <si>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</si>
  <si>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</si>
  <si>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</si>
  <si>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</si>
  <si>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</si>
  <si>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</si>
  <si>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</si>
  <si>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</si>
  <si>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</si>
  <si>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</si>
  <si>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</si>
  <si>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</si>
  <si>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</si>
  <si>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</si>
  <si>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</si>
  <si>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</si>
  <si>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</si>
  <si>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</si>
  <si>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</si>
  <si>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</si>
  <si>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</si>
  <si>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</si>
  <si>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</si>
  <si>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</si>
  <si>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</si>
  <si>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</si>
  <si>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</si>
  <si>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</si>
  <si>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</si>
  <si>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</si>
  <si>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</si>
  <si>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</si>
  <si>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</si>
  <si>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</si>
  <si>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</si>
  <si>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</si>
  <si>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</si>
  <si>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</si>
  <si>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</si>
  <si>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</si>
  <si>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</si>
  <si>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</si>
  <si>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</si>
  <si>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</si>
  <si>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</si>
  <si>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</si>
  <si>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</si>
  <si>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</si>
  <si>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</si>
  <si>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</si>
  <si>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</si>
  <si>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</si>
  <si>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</si>
  <si>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</si>
  <si>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</si>
  <si>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</si>
  <si>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</si>
  <si>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</si>
  <si>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</si>
  <si>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</si>
  <si>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</si>
  <si>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</si>
  <si>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</si>
  <si>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</si>
  <si>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</si>
  <si>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</si>
  <si>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</si>
  <si>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</si>
  <si>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</si>
  <si>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</si>
  <si>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</si>
  <si>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</si>
  <si>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</si>
  <si>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</si>
  <si>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</si>
  <si>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</si>
  <si>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</si>
  <si>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</si>
  <si>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</si>
  <si>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</si>
  <si>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</si>
  <si>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</si>
  <si>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</si>
  <si>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</si>
  <si>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</si>
  <si>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</si>
  <si>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</si>
  <si>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</si>
  <si>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</si>
  <si>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</si>
  <si>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</si>
  <si>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</si>
  <si>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</si>
  <si>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</si>
  <si>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</si>
  <si>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</si>
  <si>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</si>
  <si>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</si>
  <si>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</si>
  <si>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</si>
  <si>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</si>
  <si>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</si>
  <si>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</si>
  <si>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</si>
  <si>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</si>
  <si>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</si>
  <si>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</si>
  <si>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</si>
  <si>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</si>
  <si>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</si>
  <si>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</si>
  <si>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</si>
  <si>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</si>
  <si>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</si>
  <si>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</si>
  <si>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</si>
  <si>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</si>
  <si>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</si>
  <si>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</si>
  <si>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</si>
  <si>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</si>
  <si>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</si>
  <si>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</si>
  <si>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</si>
  <si>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</si>
  <si>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</si>
  <si>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</si>
  <si>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</si>
  <si>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</si>
  <si>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</si>
  <si>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</si>
  <si>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</si>
  <si>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</si>
  <si>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</si>
  <si>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</si>
  <si>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</si>
  <si>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</si>
  <si>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</si>
  <si>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</si>
  <si>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</si>
  <si>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</si>
  <si>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</si>
  <si>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</si>
  <si>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</si>
  <si>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</si>
  <si>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</si>
  <si>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</si>
  <si>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</si>
  <si>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</si>
  <si>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</si>
  <si>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</si>
  <si>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</si>
  <si>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</si>
  <si>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</si>
  <si>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</si>
  <si>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</si>
  <si>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</si>
  <si>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</si>
  <si>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</si>
  <si>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</si>
  <si>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</si>
  <si>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</si>
  <si>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</si>
  <si>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</si>
  <si>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</si>
  <si>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</si>
  <si>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</si>
  <si>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</si>
  <si>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</si>
  <si>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</si>
  <si>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</si>
  <si>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</si>
  <si>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</si>
  <si>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</si>
  <si>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</si>
  <si>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</si>
  <si>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</si>
  <si>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</si>
  <si>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</si>
  <si>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</si>
  <si>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</si>
  <si>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</si>
  <si>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</si>
  <si>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</si>
  <si>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</si>
  <si>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</si>
  <si>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</si>
  <si>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</si>
  <si>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</si>
  <si>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</si>
  <si>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</si>
  <si>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</si>
  <si>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</si>
  <si>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</si>
  <si>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</si>
  <si>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</si>
  <si>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</si>
  <si>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</si>
  <si>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</si>
  <si>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</si>
  <si>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</si>
  <si>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</si>
  <si>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</si>
  <si>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</si>
  <si>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</si>
  <si>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</si>
  <si>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</si>
  <si>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</si>
  <si>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</si>
  <si>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</si>
  <si>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</si>
  <si>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</si>
  <si>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</si>
  <si>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</si>
  <si>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</si>
  <si>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</si>
  <si>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</si>
  <si>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</si>
  <si>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</si>
  <si>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</si>
  <si>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</si>
  <si>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</si>
  <si>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</si>
  <si>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</si>
  <si>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</si>
  <si>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</si>
  <si>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</si>
  <si>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</si>
  <si>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</si>
  <si>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</si>
  <si>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</si>
  <si>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</si>
  <si>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</si>
  <si>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</si>
  <si>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</si>
  <si>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</si>
  <si>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</si>
  <si>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</si>
  <si>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</si>
  <si>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</si>
  <si>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</si>
  <si>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</si>
  <si>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</si>
  <si>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</si>
  <si>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</si>
  <si>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</si>
  <si>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</si>
  <si>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</si>
  <si>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</si>
  <si>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</si>
  <si>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</si>
  <si>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</si>
  <si>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</si>
  <si>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</si>
  <si>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</si>
  <si>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</si>
  <si>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</si>
  <si>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</si>
  <si>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</si>
  <si>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</si>
  <si>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</si>
  <si>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</si>
  <si>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</si>
  <si>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</si>
  <si>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</si>
  <si>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</si>
  <si>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</si>
  <si>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</si>
  <si>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</si>
  <si>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</si>
  <si>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</si>
  <si>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</si>
  <si>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</si>
  <si>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</si>
  <si>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</si>
  <si>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</si>
  <si>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</si>
  <si>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</si>
  <si>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</si>
  <si>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</si>
  <si>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</si>
  <si>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</si>
  <si>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</si>
  <si>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</si>
  <si>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</si>
  <si>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</si>
  <si>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</si>
  <si>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</si>
  <si>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</si>
  <si>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</si>
  <si>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</si>
  <si>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</si>
  <si>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</si>
  <si>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</si>
  <si>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</si>
  <si>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</si>
  <si>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</si>
  <si>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</si>
  <si>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</si>
  <si>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</si>
  <si>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</si>
  <si>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</si>
  <si>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</si>
  <si>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</si>
  <si>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</si>
  <si>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</si>
  <si>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</si>
  <si>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</si>
  <si>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</si>
  <si>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</si>
  <si>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</si>
  <si>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</si>
  <si>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</si>
  <si>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</si>
  <si>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</si>
  <si>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</si>
  <si>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</si>
  <si>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</si>
  <si>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</si>
  <si>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</si>
  <si>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</si>
  <si>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</si>
  <si>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</si>
  <si>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</si>
  <si>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</si>
  <si>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</si>
  <si>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</si>
  <si>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</si>
  <si>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</si>
  <si>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</si>
  <si>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</si>
  <si>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</si>
  <si>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</si>
  <si>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</si>
  <si>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</si>
  <si>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</si>
  <si>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</si>
  <si>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</si>
  <si>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</si>
  <si>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</si>
  <si>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</si>
  <si>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</si>
  <si>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</si>
  <si>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</si>
  <si>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</si>
  <si>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</si>
  <si>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</si>
  <si>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</si>
  <si>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</si>
  <si>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</si>
  <si>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</si>
  <si>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</si>
  <si>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</si>
  <si>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</si>
  <si>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</si>
  <si>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</si>
  <si>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</si>
  <si>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</si>
  <si>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</si>
  <si>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</si>
  <si>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</si>
  <si>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</si>
  <si>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</si>
  <si>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</si>
  <si>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</si>
  <si>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</si>
  <si>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</si>
  <si>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</si>
  <si>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</si>
  <si>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</si>
  <si>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</si>
  <si>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</si>
  <si>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</si>
  <si>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</si>
  <si>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</si>
  <si>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</si>
  <si>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</si>
  <si>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</si>
  <si>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</si>
  <si>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</si>
  <si>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</si>
  <si>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</si>
  <si>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</si>
  <si>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</si>
  <si>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</si>
  <si>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</si>
  <si>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</si>
  <si>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</si>
  <si>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</si>
  <si>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</si>
  <si>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</si>
  <si>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</si>
  <si>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</si>
  <si>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</si>
  <si>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</si>
  <si>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</si>
  <si>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</si>
  <si>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</si>
  <si>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</si>
  <si>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</si>
  <si>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</si>
  <si>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</si>
  <si>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</si>
  <si>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</si>
  <si>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</si>
  <si>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</si>
  <si>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</si>
  <si>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</si>
  <si>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</si>
  <si>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</si>
  <si>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</si>
  <si>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</si>
  <si>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</si>
  <si>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</si>
  <si>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</si>
  <si>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</si>
  <si>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</si>
  <si>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</si>
  <si>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</si>
  <si>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</si>
  <si>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</si>
  <si>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</si>
  <si>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</si>
  <si>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</si>
  <si>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</si>
  <si>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</si>
  <si>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</si>
  <si>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</si>
  <si>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</si>
  <si>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</si>
  <si>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</si>
  <si>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</si>
  <si>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</si>
  <si>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</si>
  <si>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</si>
  <si>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</si>
  <si>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</si>
  <si>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</si>
  <si>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</si>
  <si>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</si>
  <si>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</si>
  <si>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</si>
  <si>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</si>
  <si>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</si>
  <si>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</si>
  <si>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</si>
  <si>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</si>
  <si>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</si>
  <si>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</si>
  <si>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</si>
  <si>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</si>
  <si>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</si>
  <si>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</si>
  <si>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</si>
  <si>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</si>
  <si>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</si>
  <si>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</si>
  <si>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</si>
  <si>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</si>
  <si>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</si>
  <si>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</si>
  <si>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</si>
  <si>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</si>
  <si>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</si>
  <si>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</si>
  <si>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</si>
  <si>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</si>
  <si>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</si>
  <si>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</si>
  <si>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</si>
  <si>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</si>
  <si>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</si>
  <si>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</si>
  <si>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</si>
  <si>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</si>
  <si>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</si>
  <si>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</si>
  <si>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</si>
  <si>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</si>
  <si>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</si>
  <si>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</si>
  <si>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</si>
  <si>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</si>
  <si>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</si>
  <si>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</si>
  <si>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</si>
  <si>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</si>
  <si>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</si>
  <si>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</si>
  <si>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</si>
  <si>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</si>
  <si>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</si>
  <si>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</si>
  <si>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</si>
  <si>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</si>
  <si>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</si>
  <si>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</si>
  <si>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</si>
  <si>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</si>
  <si>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</si>
  <si>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</si>
  <si>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</si>
  <si>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</si>
  <si>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</si>
  <si>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</si>
  <si>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</si>
  <si>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</si>
  <si>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</si>
  <si>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</si>
  <si>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</si>
  <si>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</si>
  <si>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</si>
  <si>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</si>
  <si>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</si>
  <si>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</si>
  <si>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</si>
  <si>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</si>
  <si>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</si>
  <si>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</si>
  <si>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</si>
  <si>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</si>
  <si>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</si>
  <si>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</si>
  <si>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</si>
  <si>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</si>
  <si>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</si>
  <si>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</si>
  <si>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</si>
  <si>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</si>
  <si>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</si>
  <si>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</si>
  <si>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</si>
  <si>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</si>
  <si>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</si>
  <si>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</si>
  <si>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</si>
  <si>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</si>
  <si>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</si>
  <si>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</si>
  <si>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</si>
  <si>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</si>
  <si>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</si>
  <si>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</si>
  <si>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</si>
  <si>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</si>
  <si>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</si>
  <si>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</si>
  <si>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</si>
  <si>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</si>
  <si>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</si>
  <si>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</si>
  <si>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</si>
  <si>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</si>
  <si>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</si>
  <si>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</si>
  <si>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</si>
  <si>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</si>
  <si>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</si>
  <si>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</si>
  <si>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</si>
  <si>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</si>
  <si>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</si>
  <si>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</si>
  <si>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</si>
  <si>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</si>
  <si>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</si>
  <si>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</si>
  <si>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</si>
  <si>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</si>
  <si>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</si>
  <si>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</si>
  <si>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</si>
  <si>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</si>
  <si>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</si>
  <si>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</si>
  <si>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</si>
  <si>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</si>
  <si>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</si>
  <si>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</si>
  <si>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</si>
  <si>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</si>
  <si>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</si>
  <si>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</si>
  <si>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</si>
  <si>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</si>
  <si>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</si>
  <si>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</si>
  <si>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</si>
  <si>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</si>
  <si>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</si>
  <si>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</si>
  <si>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</si>
  <si>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</si>
  <si>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</si>
  <si>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</si>
  <si>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</si>
  <si>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</si>
  <si>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</si>
  <si>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</si>
  <si>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</si>
  <si>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</si>
  <si>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</si>
  <si>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</si>
  <si>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</si>
  <si>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</si>
  <si>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</si>
  <si>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</si>
  <si>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</si>
  <si>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</si>
  <si>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</si>
  <si>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</si>
  <si>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</si>
  <si>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</si>
  <si>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</si>
  <si>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</si>
  <si>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</si>
  <si>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</si>
  <si>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</si>
  <si>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</si>
  <si>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</si>
  <si>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</si>
  <si>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</si>
  <si>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</si>
  <si>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</si>
  <si>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</si>
  <si>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</si>
  <si>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</si>
  <si>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</si>
  <si>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</si>
  <si>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</si>
  <si>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</si>
  <si>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</si>
  <si>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</si>
  <si>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</si>
  <si>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</si>
  <si>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</si>
  <si>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</si>
  <si>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</si>
  <si>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</si>
  <si>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</si>
  <si>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</si>
  <si>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</si>
  <si>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</si>
  <si>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</si>
  <si>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</si>
  <si>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</si>
  <si>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</si>
  <si>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</si>
  <si>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</si>
  <si>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</si>
  <si>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</si>
  <si>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</si>
  <si>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</si>
  <si>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</si>
  <si>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</si>
  <si>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</si>
  <si>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</si>
  <si>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</si>
  <si>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</si>
  <si>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</si>
  <si>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</si>
  <si>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</si>
  <si>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</si>
  <si>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</si>
  <si>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</si>
  <si>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</si>
  <si>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</si>
  <si>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</si>
  <si>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</si>
  <si>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</si>
  <si>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</si>
  <si>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</si>
  <si>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</si>
  <si>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</si>
  <si>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</si>
  <si>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</si>
  <si>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</si>
  <si>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</si>
  <si>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</si>
  <si>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</si>
  <si>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</si>
  <si>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</si>
  <si>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</si>
  <si>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</si>
  <si>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</si>
  <si>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</si>
  <si>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</si>
  <si>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</si>
  <si>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</si>
  <si>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</si>
  <si>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</si>
  <si>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</si>
  <si>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</si>
  <si>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</si>
  <si>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</si>
  <si>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</si>
  <si>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</si>
  <si>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</si>
  <si>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</si>
  <si>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</si>
  <si>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</si>
  <si>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</si>
  <si>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</si>
  <si>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</si>
  <si>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</si>
  <si>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</si>
  <si>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</si>
  <si>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</si>
  <si>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</si>
  <si>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</si>
  <si>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</si>
  <si>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</si>
  <si>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</si>
  <si>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</si>
  <si>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</si>
  <si>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</si>
  <si>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</si>
  <si>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</si>
  <si>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</si>
  <si>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</si>
  <si>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</si>
  <si>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</si>
  <si>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</si>
  <si>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</si>
  <si>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</si>
  <si>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</si>
  <si>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</si>
  <si>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</si>
  <si>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</si>
  <si>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</si>
  <si>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</si>
  <si>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</si>
  <si>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</si>
  <si>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</si>
  <si>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</si>
  <si>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</si>
  <si>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</si>
  <si>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</si>
  <si>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</si>
  <si>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</si>
  <si>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</si>
  <si>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</si>
  <si>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</si>
  <si>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</si>
  <si>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</si>
  <si>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</si>
  <si>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</si>
  <si>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</si>
  <si>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</si>
  <si>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</si>
  <si>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</si>
  <si>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</si>
  <si>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</si>
  <si>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</si>
  <si>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</si>
  <si>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</si>
  <si>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</si>
  <si>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</si>
  <si>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</si>
  <si>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</si>
  <si>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</si>
  <si>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</si>
  <si>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</si>
  <si>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</si>
  <si>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</si>
  <si>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</si>
  <si>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</si>
  <si>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</si>
  <si>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</si>
  <si>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</si>
  <si>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</si>
  <si>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</si>
  <si>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</si>
  <si>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</si>
  <si>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</si>
  <si>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</si>
  <si>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</si>
  <si>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</si>
  <si>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</si>
  <si>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</si>
  <si>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</si>
  <si>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</si>
  <si>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</si>
  <si>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</si>
  <si>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</si>
  <si>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</si>
  <si>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</si>
  <si>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</si>
  <si>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</si>
  <si>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</si>
  <si>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</si>
  <si>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</si>
  <si>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</si>
  <si>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</si>
  <si>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</si>
  <si>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</si>
  <si>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</si>
  <si>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</si>
  <si>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</si>
  <si>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</si>
  <si>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</si>
  <si>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</si>
  <si>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</si>
  <si>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</si>
  <si>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</si>
  <si>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</si>
  <si>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</si>
  <si>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</si>
  <si>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</si>
  <si>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</si>
  <si>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</si>
  <si>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</si>
  <si>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</si>
  <si>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</si>
  <si>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</si>
  <si>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</si>
  <si>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</si>
  <si>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</si>
  <si>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</si>
  <si>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</si>
  <si>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</si>
  <si>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</si>
  <si>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</si>
  <si>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</si>
  <si>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</si>
  <si>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</si>
  <si>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</si>
  <si>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</si>
  <si>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</si>
  <si>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</si>
  <si>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</si>
  <si>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</si>
  <si>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</si>
  <si>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</si>
  <si>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</si>
  <si>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</si>
  <si>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</si>
  <si>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</si>
  <si>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</si>
  <si>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</si>
  <si>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</si>
  <si>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</si>
  <si>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</si>
  <si>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</si>
  <si>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</si>
  <si>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</si>
  <si>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</si>
  <si>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</si>
  <si>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</si>
  <si>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</si>
  <si>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</si>
  <si>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</si>
  <si>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</si>
  <si>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</si>
  <si>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</si>
  <si>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</si>
  <si>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</si>
  <si>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</si>
  <si>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</si>
  <si>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</si>
  <si>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</si>
  <si>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</si>
  <si>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</si>
  <si>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</si>
  <si>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</si>
  <si>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</si>
  <si>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</si>
  <si>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</si>
  <si>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</si>
  <si>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</si>
  <si>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</si>
  <si>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</si>
  <si>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</si>
  <si>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</si>
  <si>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</si>
  <si>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</si>
  <si>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</si>
  <si>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</si>
  <si>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</si>
  <si>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</si>
  <si>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</si>
  <si>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</si>
  <si>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</si>
  <si>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</si>
  <si>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</si>
  <si>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</si>
  <si>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</si>
  <si>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</si>
  <si>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</si>
  <si>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</si>
  <si>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</si>
  <si>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</si>
  <si>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</si>
  <si>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</si>
  <si>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</si>
  <si>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</si>
  <si>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</si>
  <si>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</si>
  <si>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</si>
  <si>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</si>
  <si>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</si>
  <si>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</si>
  <si>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</si>
  <si>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</si>
  <si>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</si>
  <si>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</si>
  <si>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</si>
  <si>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</si>
  <si>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</si>
  <si>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</si>
  <si>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</si>
  <si>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</si>
  <si>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</si>
  <si>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</si>
  <si>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</si>
  <si>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</si>
  <si>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</si>
  <si>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</si>
  <si>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</si>
  <si>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</si>
  <si>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</si>
  <si>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</si>
  <si>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</si>
  <si>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</si>
  <si>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</si>
  <si>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</si>
  <si>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</si>
  <si>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</si>
  <si>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</si>
  <si>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</si>
  <si>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</si>
  <si>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</si>
  <si>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</si>
  <si>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</si>
  <si>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</si>
  <si>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</si>
  <si>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</si>
  <si>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</si>
  <si>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</si>
  <si>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</si>
  <si>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</si>
  <si>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</si>
  <si>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</si>
  <si>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</si>
  <si>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</si>
  <si>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</si>
  <si>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</si>
  <si>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</si>
  <si>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</si>
  <si>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</si>
  <si>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</si>
  <si>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</si>
  <si>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</si>
  <si>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</si>
  <si>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</si>
  <si>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</si>
  <si>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</si>
  <si>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</si>
  <si>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</si>
  <si>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</si>
  <si>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</si>
  <si>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</si>
  <si>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</si>
  <si>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</si>
  <si>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</si>
  <si>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</si>
  <si>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</si>
  <si>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</si>
  <si>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</si>
  <si>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</si>
  <si>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</si>
  <si>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</si>
  <si>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</si>
  <si>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</si>
  <si>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</si>
  <si>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</si>
  <si>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</si>
  <si>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</si>
  <si>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</si>
  <si>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</si>
  <si>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</si>
  <si>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</si>
  <si>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</si>
  <si>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</si>
  <si>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</si>
  <si>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</si>
  <si>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</si>
  <si>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</si>
  <si>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</si>
  <si>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</si>
  <si>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</si>
  <si>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</si>
  <si>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</si>
  <si>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</si>
  <si>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</si>
  <si>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</si>
  <si>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</si>
  <si>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</si>
  <si>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</si>
  <si>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</si>
  <si>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</si>
  <si>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</si>
  <si>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</si>
  <si>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</si>
  <si>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</si>
  <si>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</si>
  <si>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</si>
  <si>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</si>
  <si>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</si>
  <si>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</si>
  <si>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</si>
  <si>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</si>
  <si>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</si>
  <si>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</si>
  <si>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</si>
  <si>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</si>
  <si>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</si>
  <si>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</si>
  <si>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</si>
  <si>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</si>
  <si>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</si>
  <si>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</si>
  <si>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</si>
  <si>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</si>
  <si>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</si>
  <si>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</si>
  <si>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</si>
  <si>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</si>
  <si>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</si>
  <si>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</si>
  <si>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</si>
  <si>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</si>
  <si>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</si>
  <si>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</si>
  <si>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</si>
  <si>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</si>
  <si>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</si>
  <si>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</si>
  <si>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</si>
  <si>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</si>
  <si>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</si>
  <si>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</si>
  <si>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</si>
  <si>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</si>
  <si>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</si>
  <si>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</si>
  <si>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</si>
  <si>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</si>
  <si>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</si>
  <si>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</si>
  <si>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</si>
  <si>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</si>
  <si>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</si>
  <si>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</si>
  <si>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</si>
  <si>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</si>
  <si>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</si>
  <si>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</si>
  <si>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</si>
  <si>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</si>
  <si>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</si>
  <si>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</si>
  <si>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</si>
  <si>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</si>
  <si>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</si>
  <si>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</si>
  <si>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</si>
  <si>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</si>
  <si>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</si>
  <si>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</si>
  <si>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</si>
  <si>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</si>
  <si>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</si>
  <si>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</si>
  <si>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</si>
  <si>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</si>
  <si>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</si>
  <si>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</si>
  <si>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</si>
  <si>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</si>
  <si>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</si>
  <si>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</si>
  <si>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</si>
  <si>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</si>
  <si>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</si>
  <si>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</si>
  <si>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</si>
  <si>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</si>
  <si>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</si>
  <si>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</si>
  <si>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</si>
  <si>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</si>
  <si>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</si>
  <si>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</si>
  <si>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</si>
  <si>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</si>
  <si>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</si>
  <si>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</si>
  <si>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</si>
  <si>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</si>
  <si>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</si>
  <si>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</si>
  <si>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</si>
  <si>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</si>
  <si>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</si>
  <si>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</si>
  <si>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</si>
  <si>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</si>
  <si>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</si>
  <si>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</si>
  <si>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</si>
  <si>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</si>
  <si>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</si>
  <si>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</si>
  <si>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</si>
  <si>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</si>
  <si>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</si>
  <si>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</si>
  <si>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</si>
  <si>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</si>
  <si>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</si>
  <si>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</si>
  <si>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</si>
  <si>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</si>
  <si>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</si>
  <si>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</si>
  <si>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</si>
  <si>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</si>
  <si>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</si>
  <si>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</si>
  <si>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</si>
  <si>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</si>
  <si>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</si>
  <si>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</si>
  <si>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</si>
  <si>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</si>
  <si>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</si>
  <si>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</si>
  <si>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</si>
  <si>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</si>
  <si>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</si>
  <si>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</si>
  <si>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</si>
  <si>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</si>
  <si>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</si>
  <si>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</si>
  <si>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</si>
  <si>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</si>
  <si>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</si>
  <si>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</si>
  <si>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</si>
  <si>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</si>
  <si>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</si>
  <si>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</si>
  <si>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</si>
  <si>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</si>
  <si>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</si>
  <si>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</si>
  <si>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</si>
  <si>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</si>
  <si>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</si>
  <si>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</si>
  <si>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</si>
  <si>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</si>
  <si>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</si>
  <si>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</si>
  <si>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</si>
  <si>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</si>
  <si>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</si>
  <si>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</si>
  <si>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</si>
  <si>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</si>
  <si>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</si>
  <si>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</si>
  <si>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</si>
  <si>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</si>
  <si>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</si>
  <si>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</si>
  <si>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</si>
  <si>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</si>
  <si>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</si>
  <si>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</si>
  <si>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</si>
  <si>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</si>
  <si>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</si>
  <si>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</si>
  <si>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</si>
  <si>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</si>
  <si>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</si>
  <si>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</si>
  <si>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</si>
  <si>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</si>
  <si>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</si>
  <si>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</si>
  <si>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</si>
  <si>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</si>
  <si>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</si>
  <si>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</si>
  <si>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</si>
  <si>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</si>
  <si>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</si>
  <si>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</si>
  <si>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</si>
  <si>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</si>
  <si>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</si>
  <si>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</si>
  <si>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</si>
  <si>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</si>
  <si>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</si>
  <si>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</si>
  <si>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</si>
  <si>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</si>
  <si>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</si>
  <si>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</si>
  <si>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</si>
  <si>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</si>
  <si>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</si>
  <si>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</si>
  <si>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</si>
  <si>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</si>
  <si>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</si>
  <si>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</si>
  <si>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</si>
  <si>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</si>
  <si>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</si>
  <si>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</si>
  <si>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</si>
  <si>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</si>
  <si>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</si>
  <si>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</si>
  <si>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</si>
  <si>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</si>
  <si>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</si>
  <si>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</si>
  <si>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</si>
  <si>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</si>
  <si>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</si>
  <si>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</si>
  <si>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</si>
  <si>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</si>
  <si>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</si>
  <si>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</si>
  <si>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</si>
  <si>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</si>
  <si>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</si>
  <si>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</si>
  <si>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</si>
  <si>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</si>
  <si>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</si>
  <si>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</si>
  <si>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</si>
  <si>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</si>
  <si>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</si>
  <si>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</si>
  <si>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</si>
  <si>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</si>
  <si>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</si>
  <si>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</si>
  <si>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</si>
  <si>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</si>
  <si>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</si>
  <si>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</si>
  <si>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</si>
  <si>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</si>
  <si>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</si>
  <si>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</si>
  <si>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</si>
  <si>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</si>
  <si>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</si>
  <si>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</si>
  <si>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</si>
  <si>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</si>
  <si>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</si>
  <si>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</si>
  <si>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</si>
  <si>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</si>
  <si>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</si>
  <si>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</si>
  <si>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</si>
  <si>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</si>
  <si>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</si>
  <si>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</si>
  <si>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</si>
  <si>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</si>
  <si>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</si>
  <si>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</si>
  <si>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</si>
  <si>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</si>
  <si>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</si>
  <si>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</si>
  <si>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</si>
  <si>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</si>
  <si>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</si>
  <si>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</si>
  <si>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</si>
  <si>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</si>
  <si>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</si>
  <si>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</si>
  <si>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</si>
  <si>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</si>
  <si>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</si>
  <si>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</si>
  <si>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</si>
  <si>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</si>
  <si>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</si>
  <si>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</si>
  <si>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</si>
  <si>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</si>
  <si>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</si>
  <si>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</si>
  <si>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</si>
  <si>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</si>
  <si>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</si>
  <si>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</si>
  <si>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</si>
  <si>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</si>
  <si>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</si>
  <si>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</si>
  <si>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</si>
  <si>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</si>
  <si>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</si>
  <si>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</si>
  <si>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</si>
  <si>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</si>
  <si>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</si>
  <si>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</si>
  <si>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</si>
  <si>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</si>
  <si>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</si>
  <si>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</si>
  <si>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</si>
  <si>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</si>
  <si>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</si>
  <si>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</si>
  <si>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</si>
  <si>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</si>
  <si>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</si>
  <si>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</si>
  <si>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</si>
  <si>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</si>
  <si>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</si>
  <si>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</si>
  <si>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</si>
  <si>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</si>
  <si>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</si>
  <si>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</si>
  <si>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</si>
  <si>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</si>
  <si>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</si>
  <si>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</si>
  <si>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</si>
  <si>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</si>
  <si>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</si>
  <si>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</si>
  <si>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</si>
  <si>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</si>
  <si>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</si>
  <si>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</si>
  <si>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</si>
  <si>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</si>
  <si>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</si>
  <si>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</si>
  <si>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</si>
  <si>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</si>
  <si>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</si>
  <si>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</si>
  <si>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</si>
  <si>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</si>
  <si>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</si>
  <si>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</si>
  <si>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</si>
  <si>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</si>
  <si>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</si>
  <si>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</si>
  <si>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</si>
  <si>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</si>
  <si>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</si>
  <si>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</si>
  <si>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</si>
  <si>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</si>
  <si>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</si>
  <si>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</si>
  <si>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</si>
  <si>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</si>
  <si>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</si>
  <si>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</si>
  <si>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</si>
  <si>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</si>
  <si>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</si>
  <si>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</si>
  <si>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</si>
  <si>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</si>
  <si>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</si>
  <si>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</si>
  <si>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</si>
  <si>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</si>
  <si>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</si>
  <si>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</si>
  <si>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</si>
  <si>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</si>
  <si>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</si>
  <si>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</si>
  <si>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</si>
  <si>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</si>
  <si>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</si>
  <si>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</si>
  <si>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</si>
  <si>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</si>
  <si>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</si>
  <si>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</si>
  <si>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</si>
  <si>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</si>
  <si>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</si>
  <si>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</si>
  <si>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</si>
  <si>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</si>
  <si>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</si>
  <si>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</si>
  <si>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</si>
  <si>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</si>
  <si>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</si>
  <si>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</si>
  <si>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</si>
  <si>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</si>
  <si>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</si>
  <si>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</si>
  <si>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</si>
  <si>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</si>
  <si>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</si>
  <si>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</si>
  <si>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</si>
  <si>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</si>
  <si>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</si>
  <si>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</si>
  <si>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</si>
  <si>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</si>
  <si>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</si>
  <si>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</si>
  <si>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</si>
  <si>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</si>
  <si>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</si>
  <si>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</si>
  <si>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</si>
  <si>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</si>
  <si>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</si>
  <si>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</si>
  <si>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</si>
  <si>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</si>
  <si>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</si>
  <si>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</si>
  <si>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</si>
  <si>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</si>
  <si>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</si>
  <si>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</si>
  <si>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</si>
  <si>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</si>
  <si>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</si>
  <si>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</si>
  <si>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</si>
  <si>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</si>
  <si>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</si>
  <si>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</si>
  <si>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</si>
  <si>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</si>
  <si>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</si>
  <si>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</si>
  <si>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</si>
  <si>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</si>
  <si>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</si>
  <si>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</si>
  <si>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</si>
  <si>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</si>
  <si>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</si>
  <si>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</si>
  <si>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</si>
  <si>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</si>
  <si>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</si>
  <si>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</si>
  <si>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</si>
  <si>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</si>
  <si>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</si>
  <si>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</si>
  <si>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</si>
  <si>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</si>
  <si>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</si>
  <si>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</si>
  <si>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</si>
  <si>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</si>
  <si>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</si>
  <si>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</si>
  <si>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</si>
  <si>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</si>
  <si>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</si>
  <si>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</si>
  <si>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</si>
  <si>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</si>
  <si>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</si>
  <si>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</si>
  <si>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</si>
  <si>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</si>
  <si>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</si>
  <si>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</si>
  <si>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</si>
  <si>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</si>
  <si>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</si>
  <si>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</si>
  <si>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</si>
  <si>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</si>
  <si>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</si>
  <si>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</si>
  <si>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</si>
  <si>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</si>
  <si>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</si>
  <si>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</si>
  <si>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</si>
  <si>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</si>
  <si>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</si>
  <si>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</si>
  <si>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</si>
  <si>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</si>
  <si>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</si>
  <si>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</si>
  <si>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</si>
  <si>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</si>
  <si>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</si>
  <si>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</si>
  <si>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</si>
  <si>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</si>
  <si>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</si>
  <si>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</si>
  <si>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</si>
  <si>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</si>
  <si>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</si>
  <si>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</si>
  <si>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</si>
  <si>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</si>
  <si>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</si>
  <si>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</si>
  <si>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</si>
  <si>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</si>
  <si>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</si>
  <si>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</si>
  <si>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</si>
  <si>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</si>
  <si>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</si>
  <si>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</si>
  <si>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</si>
  <si>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</si>
  <si>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</si>
  <si>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</si>
  <si>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</si>
  <si>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</si>
  <si>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</si>
  <si>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</si>
  <si>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</si>
  <si>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</si>
  <si>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</si>
  <si>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</si>
  <si>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</si>
  <si>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</si>
  <si>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</si>
  <si>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</si>
  <si>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</si>
  <si>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</si>
  <si>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</si>
  <si>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</si>
  <si>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</si>
  <si>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</si>
  <si>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</si>
  <si>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</si>
  <si>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</si>
  <si>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</si>
  <si>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</si>
  <si>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</si>
  <si>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</si>
  <si>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</si>
  <si>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</si>
  <si>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</si>
  <si>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</si>
  <si>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</si>
  <si>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</si>
  <si>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</si>
  <si>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</si>
  <si>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</si>
  <si>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</si>
  <si>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</si>
  <si>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</si>
  <si>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</si>
  <si>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</si>
  <si>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</si>
  <si>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</si>
  <si>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</si>
  <si>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</si>
  <si>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</si>
  <si>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</si>
  <si>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</si>
  <si>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</si>
  <si>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</si>
  <si>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</si>
  <si>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</si>
  <si>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</si>
  <si>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</si>
  <si>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</si>
  <si>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</si>
  <si>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</si>
  <si>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</si>
  <si>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</si>
  <si>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</si>
  <si>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</si>
  <si>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</si>
  <si>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</si>
  <si>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</si>
  <si>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</si>
  <si>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</si>
  <si>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</si>
  <si>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</si>
  <si>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</si>
  <si>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</si>
  <si>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</si>
  <si>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</si>
  <si>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</si>
  <si>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</si>
  <si>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</si>
  <si>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</si>
  <si>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</si>
  <si>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</si>
  <si>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</si>
  <si>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</si>
  <si>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</si>
  <si>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</si>
  <si>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</si>
  <si>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</si>
  <si>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</si>
  <si>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</si>
  <si>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</si>
  <si>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</si>
  <si>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</si>
  <si>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</si>
  <si>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</si>
  <si>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</si>
  <si>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</si>
  <si>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</si>
  <si>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</si>
  <si>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</si>
  <si>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</si>
  <si>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</si>
  <si>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</si>
  <si>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</si>
  <si>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</si>
  <si>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</si>
  <si>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</si>
  <si>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</si>
  <si>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</si>
  <si>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</si>
  <si>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</si>
  <si>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</si>
  <si>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</si>
  <si>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</si>
  <si>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</si>
  <si>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</si>
  <si>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</si>
  <si>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</si>
  <si>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</si>
  <si>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</si>
  <si>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</si>
  <si>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</si>
  <si>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</si>
  <si>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</si>
  <si>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</si>
  <si>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</si>
  <si>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</si>
  <si>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</si>
  <si>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</si>
  <si>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</si>
  <si>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</si>
  <si>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</si>
  <si>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</si>
  <si>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</si>
  <si>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</si>
  <si>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</si>
  <si>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</si>
  <si>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</si>
  <si>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</si>
  <si>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</si>
  <si>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</si>
  <si>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</si>
  <si>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</si>
  <si>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</si>
  <si>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</si>
  <si>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</si>
  <si>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</si>
  <si>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</si>
  <si>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</si>
  <si>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</si>
  <si>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</si>
  <si>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</si>
  <si>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</si>
  <si>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</si>
  <si>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</si>
  <si>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</si>
  <si>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</si>
  <si>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</si>
  <si>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</si>
  <si>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</si>
  <si>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</si>
  <si>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</si>
  <si>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</si>
  <si>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</si>
  <si>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</si>
  <si>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</si>
  <si>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</si>
  <si>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</si>
  <si>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</si>
  <si>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</si>
  <si>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</si>
  <si>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</si>
  <si>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</si>
  <si>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</si>
  <si>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</si>
  <si>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</si>
  <si>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</si>
  <si>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</si>
  <si>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</si>
  <si>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</si>
  <si>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</si>
  <si>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</si>
  <si>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</si>
  <si>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</si>
  <si>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</si>
  <si>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</si>
  <si>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</si>
  <si>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</si>
  <si>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</si>
  <si>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</si>
  <si>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</si>
  <si>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</si>
  <si>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</si>
  <si>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</si>
  <si>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</si>
  <si>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</si>
  <si>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</si>
  <si>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</si>
  <si>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</si>
  <si>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</si>
  <si>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</si>
  <si>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</si>
  <si>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</si>
  <si>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</si>
  <si>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</si>
  <si>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</si>
  <si>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</si>
  <si>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</si>
  <si>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</si>
  <si>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</si>
  <si>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</si>
  <si>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</si>
  <si>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</si>
  <si>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</si>
  <si>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</si>
  <si>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</si>
  <si>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</si>
  <si>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</si>
  <si>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</si>
  <si>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</si>
  <si>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</si>
  <si>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</si>
  <si>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</si>
  <si>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</si>
  <si>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</si>
  <si>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</si>
  <si>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</si>
  <si>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</si>
  <si>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</si>
  <si>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</si>
  <si>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</si>
  <si>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</si>
  <si>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</si>
  <si>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</si>
  <si>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</si>
  <si>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</si>
  <si>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</si>
  <si>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</si>
  <si>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</si>
  <si>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</si>
  <si>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</si>
  <si>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</si>
  <si>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</si>
  <si>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</si>
  <si>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</si>
  <si>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</si>
  <si>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</si>
  <si>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</si>
  <si>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</si>
  <si>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</si>
  <si>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</si>
  <si>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</si>
  <si>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</si>
  <si>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</si>
  <si>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</si>
  <si>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</si>
  <si>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</si>
  <si>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</si>
  <si>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</si>
  <si>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</si>
  <si>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</si>
  <si>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</si>
  <si>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</si>
  <si>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</si>
  <si>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</si>
  <si>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</si>
  <si>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</si>
  <si>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</si>
  <si>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</si>
  <si>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</si>
  <si>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</si>
  <si>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</si>
  <si>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</si>
  <si>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</si>
  <si>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</si>
  <si>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</si>
  <si>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</si>
  <si>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</si>
  <si>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</si>
  <si>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</si>
  <si>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</si>
  <si>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</si>
  <si>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</si>
  <si>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</si>
  <si>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</si>
  <si>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</si>
  <si>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</si>
  <si>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</si>
  <si>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</si>
  <si>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</si>
  <si>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</si>
  <si>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</si>
  <si>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</si>
  <si>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</si>
  <si>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</si>
  <si>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</si>
  <si>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</si>
  <si>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</si>
  <si>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</si>
  <si>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</si>
  <si>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</si>
  <si>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</si>
  <si>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</si>
  <si>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</si>
  <si>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</si>
  <si>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</si>
  <si>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</si>
  <si>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</si>
  <si>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</si>
  <si>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</si>
  <si>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</si>
  <si>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</si>
  <si>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</si>
  <si>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</si>
  <si>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</si>
  <si>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</si>
  <si>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</si>
  <si>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</si>
  <si>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</si>
  <si>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</si>
  <si>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</si>
  <si>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</si>
  <si>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</si>
  <si>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</si>
  <si>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</si>
  <si>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</si>
  <si>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</si>
  <si>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</si>
  <si>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</si>
  <si>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</si>
  <si>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</si>
  <si>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</si>
  <si>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</si>
  <si>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</si>
  <si>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</si>
  <si>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</si>
  <si>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</si>
  <si>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</si>
  <si>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</si>
  <si>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</si>
  <si>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</si>
  <si>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</si>
  <si>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</si>
  <si>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</si>
  <si>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</si>
  <si>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</si>
  <si>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</si>
  <si>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</si>
  <si>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</si>
  <si>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</si>
  <si>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</si>
  <si>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</si>
  <si>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</si>
  <si>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</si>
  <si>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</si>
  <si>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</si>
  <si>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</si>
  <si>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</si>
  <si>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</si>
  <si>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</si>
  <si>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</si>
  <si>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</si>
  <si>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</si>
  <si>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</si>
  <si>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</si>
  <si>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</si>
  <si>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</si>
  <si>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</si>
  <si>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</si>
  <si>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</si>
  <si>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</si>
  <si>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</si>
  <si>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</si>
  <si>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</si>
  <si>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</si>
  <si>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</si>
  <si>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</si>
  <si>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</si>
  <si>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</si>
  <si>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</si>
  <si>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</si>
  <si>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</si>
  <si>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</si>
  <si>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</si>
  <si>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</si>
  <si>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</si>
  <si>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</si>
  <si>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</si>
  <si>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</si>
  <si>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</si>
  <si>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</si>
  <si>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</si>
  <si>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</si>
  <si>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</si>
  <si>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</si>
  <si>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</si>
  <si>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</si>
  <si>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</si>
  <si>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</si>
  <si>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</si>
  <si>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</si>
  <si>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</si>
  <si>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</si>
  <si>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</si>
  <si>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</si>
  <si>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</si>
  <si>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</si>
  <si>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</si>
  <si>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</si>
  <si>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</si>
  <si>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</si>
  <si>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</si>
  <si>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</si>
  <si>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</si>
  <si>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</si>
  <si>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</si>
  <si>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</si>
  <si>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</si>
  <si>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</si>
  <si>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</si>
  <si>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</si>
  <si>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</si>
  <si>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</si>
  <si>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</si>
  <si>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</si>
  <si>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</si>
  <si>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</si>
  <si>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</si>
  <si>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</si>
  <si>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</si>
  <si>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</si>
  <si>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</si>
  <si>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</si>
  <si>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</si>
  <si>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</si>
  <si>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</si>
  <si>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</si>
  <si>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</si>
  <si>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</si>
  <si>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</si>
  <si>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</si>
  <si>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</si>
  <si>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</si>
  <si>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</si>
  <si>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</si>
  <si>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</si>
  <si>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</si>
  <si>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</si>
  <si>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</si>
  <si>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</si>
  <si>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</si>
  <si>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</si>
  <si>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</si>
  <si>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</si>
  <si>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</si>
  <si>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</si>
  <si>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</si>
  <si>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</si>
  <si>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</si>
  <si>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</si>
  <si>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</si>
  <si>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</si>
  <si>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</si>
  <si>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</si>
  <si>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</si>
  <si>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</si>
  <si>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</si>
  <si>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</si>
  <si>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</si>
  <si>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</si>
  <si>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</si>
  <si>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</si>
  <si>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</si>
  <si>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</si>
  <si>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</si>
  <si>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</si>
  <si>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</si>
  <si>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</si>
  <si>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</si>
  <si>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</si>
  <si>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</si>
  <si>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</si>
  <si>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</si>
  <si>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</si>
  <si>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</si>
  <si>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</si>
  <si>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</si>
  <si>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</si>
  <si>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</si>
  <si>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</si>
  <si>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</si>
  <si>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</si>
  <si>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</si>
  <si>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</si>
  <si>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</si>
  <si>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</si>
  <si>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</si>
  <si>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</si>
  <si>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</si>
  <si>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</si>
  <si>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</si>
  <si>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</si>
  <si>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</si>
  <si>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</si>
  <si>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</si>
  <si>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</si>
  <si>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2918 EKONOMSKI INSTITUT ZAGREB</t>
  </si>
  <si>
    <t>Renata Matošec</t>
  </si>
  <si>
    <t>01 2362 224</t>
  </si>
  <si>
    <t>rmatosec@eizg.hr</t>
  </si>
  <si>
    <t>HRVATSKA ZAKLADA ZA ZNANOST (52209)</t>
  </si>
  <si>
    <t>POLICY ANSWERS – Stvaranje politike I&amp;R-a, provedba i podrška na zapadnom Balkanu</t>
  </si>
  <si>
    <t>Europska komisija – Obzor Europa, Zentrum für Soziale Innovation – ZSI (koordinator)</t>
  </si>
  <si>
    <t>Projekt ima za cilj nastaviti i povećati zajedničke napore Europske unije i zapadnog Balkana — Albanije, Bosne i Hercegovine, Kosova*, Crne Gore, Sjeverne Makedonije i Srbije — za suradnju na području inovacija, istraživanja, obrazovanja, kulture, mladih i sporta. Cilj je u konačnici poticati stabilnost i prosperitet uz jačanje europske perspektive regije.
Da bi se podržala bolja integracija zapadnog Balkana u Europski istraživački prostor (ERA), ovaj projekt u sklopu programa Obzor Europa, koristit će čitav niz alata — od sastanaka na visokoj razini do informacijskih usluga, od pokretanja pilot aktivnosti do preporuka politika o ključnim inovacijskim pitanjima. Voditelj projektnog konzorcija jest Centar za društvene inovacije (Zentrum für Soziale Innovation – ZSI) u Beču, a konzorcij se sastoji od ukupno 14 partnerskih organizacija, među kojima je i Ekonomski institut, Zagreb.</t>
  </si>
  <si>
    <t>A622125.157</t>
  </si>
  <si>
    <t>POLICY ANSWERS – Stvaranje politike IR-a, provedba i podrška na zapadnom Balkanu</t>
  </si>
  <si>
    <t>Zagreb, 15.12.2022.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</si>
</sst>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8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4" fillId="0" borderId="1" xfId="18" applyNumberFormat="1" applyFont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2" t="s">
        <v>5277</v>
      </c>
      <c r="D3" s="293"/>
      <c r="E3" s="294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5" t="s">
        <v>5287</v>
      </c>
      <c r="D4" s="296"/>
      <c r="E4" s="297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5" t="s">
        <v>5278</v>
      </c>
      <c r="D5" s="296"/>
      <c r="E5" s="297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5" t="s">
        <v>5279</v>
      </c>
      <c r="D6" s="296"/>
      <c r="E6" s="297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.75" thickBot="1">
      <c r="A7" s="96"/>
      <c r="B7" s="131" t="s">
        <v>263</v>
      </c>
      <c r="C7" s="295" t="s">
        <v>5280</v>
      </c>
      <c r="D7" s="296"/>
      <c r="E7" s="297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89" t="s">
        <v>5270</v>
      </c>
      <c r="C9" s="290"/>
      <c r="D9" s="290"/>
      <c r="E9" s="290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89" t="s">
        <v>3</v>
      </c>
      <c r="C11" s="290"/>
      <c r="D11" s="290"/>
      <c r="E11" s="290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89" t="s">
        <v>5082</v>
      </c>
      <c r="C13" s="290"/>
      <c r="D13" s="290"/>
      <c r="E13" s="290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2193430</v>
      </c>
      <c r="D16" s="101">
        <f>+D17+D18</f>
        <v>2203174</v>
      </c>
      <c r="E16" s="101">
        <f>+E17+E18</f>
        <v>2235428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2193430</v>
      </c>
      <c r="D17" s="104">
        <f>+'A.1 PRIHODI'!D30</f>
        <v>2203174</v>
      </c>
      <c r="E17" s="104">
        <f>+'A.1 PRIHODI'!D44</f>
        <v>2235428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2387841</v>
      </c>
      <c r="D19" s="108">
        <f>+D20+D21</f>
        <v>2332705</v>
      </c>
      <c r="E19" s="108">
        <f>+E20+E21</f>
        <v>2307778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2317335</v>
      </c>
      <c r="D20" s="110">
        <f>+'A.2 RASHODI'!D22</f>
        <v>2300693</v>
      </c>
      <c r="E20" s="110">
        <f>+'A.2 RASHODI'!D39</f>
        <v>2283766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70506</v>
      </c>
      <c r="D21" s="110">
        <f>+'A.2 RASHODI'!D30</f>
        <v>32012</v>
      </c>
      <c r="E21" s="110">
        <f>+'A.2 RASHODI'!D47</f>
        <v>24012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">
      <c r="A22" s="100"/>
      <c r="B22" s="100" t="s">
        <v>10</v>
      </c>
      <c r="C22" s="101">
        <f>+C16-C19</f>
        <v>-194411</v>
      </c>
      <c r="D22" s="101">
        <f>+D16-D19</f>
        <v>-129531</v>
      </c>
      <c r="E22" s="101">
        <f>+E16-E19</f>
        <v>-72350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1"/>
      <c r="C23" s="290"/>
      <c r="D23" s="290"/>
      <c r="E23" s="290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">
      <c r="B24" s="289" t="s">
        <v>5085</v>
      </c>
      <c r="C24" s="290"/>
      <c r="D24" s="290"/>
      <c r="E24" s="290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5898</v>
      </c>
      <c r="D28" s="104">
        <f>+'B. RAČUN FIN'!D22</f>
        <v>5898</v>
      </c>
      <c r="E28" s="104">
        <f>+'B. RAČUN FIN'!D33</f>
        <v>5898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426881</v>
      </c>
      <c r="D29" s="109">
        <f>+'Unos prijenosa'!D13</f>
        <v>226572</v>
      </c>
      <c r="E29" s="109">
        <f>+'Unos prijenosa'!D21</f>
        <v>91143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-226572</v>
      </c>
      <c r="D30" s="113">
        <f>+'Unos prijenosa'!D15</f>
        <v>-91143</v>
      </c>
      <c r="E30" s="114">
        <f>+'Unos prijenosa'!D23</f>
        <v>-12895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">
      <c r="A31" s="100"/>
      <c r="B31" s="100" t="s">
        <v>15</v>
      </c>
      <c r="C31" s="108">
        <f>+C27-C28+C29+C30</f>
        <v>194411</v>
      </c>
      <c r="D31" s="108">
        <f t="shared" ref="D31:E31" si="2">+D27-D28+D29+D30</f>
        <v>129531</v>
      </c>
      <c r="E31" s="108">
        <f t="shared" si="2"/>
        <v>72350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1"/>
      <c r="C32" s="290"/>
      <c r="D32" s="290"/>
      <c r="E32" s="290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89" t="s">
        <v>5270</v>
      </c>
      <c r="C55" s="290"/>
      <c r="D55" s="290"/>
      <c r="E55" s="290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89" t="s">
        <v>3</v>
      </c>
      <c r="C57" s="290"/>
      <c r="D57" s="290"/>
      <c r="E57" s="290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89" t="s">
        <v>5082</v>
      </c>
      <c r="C59" s="290"/>
      <c r="D59" s="290"/>
      <c r="E59" s="290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16526398.335000001</v>
      </c>
      <c r="D62" s="101">
        <f>+D63+D64</f>
        <v>16599814.503</v>
      </c>
      <c r="E62" s="101">
        <f>+E63+E64</f>
        <v>16842832.266000003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16526398.335000001</v>
      </c>
      <c r="D63" s="104">
        <f t="shared" ref="D63:E63" si="3">+D17*7.5345</f>
        <v>16599814.503</v>
      </c>
      <c r="E63" s="104">
        <f t="shared" si="3"/>
        <v>16842832.266000003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17991188.0145</v>
      </c>
      <c r="D65" s="108">
        <f>+D66+D67</f>
        <v>17575765.822500002</v>
      </c>
      <c r="E65" s="108">
        <f>+E66+E67</f>
        <v>17387953.341000002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17459960.557500001</v>
      </c>
      <c r="D66" s="104">
        <f t="shared" si="4"/>
        <v>17334571.408500001</v>
      </c>
      <c r="E66" s="104">
        <f t="shared" si="4"/>
        <v>17207034.927000001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531227.45700000005</v>
      </c>
      <c r="D67" s="104">
        <f t="shared" si="4"/>
        <v>241194.41400000002</v>
      </c>
      <c r="E67" s="104">
        <f t="shared" si="4"/>
        <v>180918.41400000002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-1464789.6794999987</v>
      </c>
      <c r="D68" s="101">
        <f>+D62-D65</f>
        <v>-975951.31950000115</v>
      </c>
      <c r="E68" s="101">
        <f>+E62-E65</f>
        <v>-545121.07499999925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1"/>
      <c r="C69" s="290"/>
      <c r="D69" s="290"/>
      <c r="E69" s="290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89" t="s">
        <v>5085</v>
      </c>
      <c r="C70" s="290"/>
      <c r="D70" s="290"/>
      <c r="E70" s="290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44438.481</v>
      </c>
      <c r="D74" s="104">
        <f t="shared" si="8"/>
        <v>44438.481</v>
      </c>
      <c r="E74" s="104">
        <f t="shared" si="8"/>
        <v>44438.481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3216334.8945000004</v>
      </c>
      <c r="D75" s="104">
        <f t="shared" si="9"/>
        <v>1707106.7340000002</v>
      </c>
      <c r="E75" s="104">
        <f t="shared" si="9"/>
        <v>686716.93350000004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-1707106.7340000002</v>
      </c>
      <c r="D76" s="104">
        <f t="shared" si="10"/>
        <v>-686716.93350000004</v>
      </c>
      <c r="E76" s="104">
        <f t="shared" si="10"/>
        <v>-97157.377500000002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1464789.6795000001</v>
      </c>
      <c r="D77" s="108">
        <f t="shared" ref="D77:E77" si="11">+D73-D74+D75+D76</f>
        <v>975951.31950000022</v>
      </c>
      <c r="E77" s="108">
        <f t="shared" si="11"/>
        <v>545121.07499999995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1"/>
      <c r="C78" s="290"/>
      <c r="D78" s="290"/>
      <c r="E78" s="290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0</v>
      </c>
      <c r="D79" s="118">
        <f t="shared" ref="D79:E79" si="12">+D68+D77</f>
        <v>-9.3132257461547852E-10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5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5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5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5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5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5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5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5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5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5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5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5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5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5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5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5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5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5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00" t="s">
        <v>5115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1" t="s">
        <v>236</v>
      </c>
      <c r="C4" s="302"/>
      <c r="D4" s="303" t="s">
        <v>1711</v>
      </c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5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5898</v>
      </c>
      <c r="E11" s="71">
        <f>+E12+E13</f>
        <v>0</v>
      </c>
      <c r="F11" s="71">
        <f t="shared" ref="F11:W11" si="3">+F12+F13</f>
        <v>0</v>
      </c>
      <c r="G11" s="71">
        <f t="shared" si="3"/>
        <v>5898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5898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5898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1" t="s">
        <v>236</v>
      </c>
      <c r="C15" s="302"/>
      <c r="D15" s="303" t="s">
        <v>1782</v>
      </c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5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5898</v>
      </c>
      <c r="E22" s="71">
        <f>+E23+E24</f>
        <v>0</v>
      </c>
      <c r="F22" s="71">
        <f t="shared" ref="F22:W22" si="8">+F23+F24</f>
        <v>0</v>
      </c>
      <c r="G22" s="71">
        <f t="shared" si="8"/>
        <v>5898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5898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5898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1" t="s">
        <v>236</v>
      </c>
      <c r="C26" s="302"/>
      <c r="D26" s="303" t="s">
        <v>3026</v>
      </c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5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5898</v>
      </c>
      <c r="E33" s="71">
        <f>+E34+E35</f>
        <v>0</v>
      </c>
      <c r="F33" s="71">
        <f t="shared" ref="F33:W33" si="12">+F34+F35</f>
        <v>0</v>
      </c>
      <c r="G33" s="71">
        <f t="shared" si="12"/>
        <v>5898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5898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5898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7"/>
  <sheetViews>
    <sheetView zoomScaleNormal="100" workbookViewId="0">
      <pane xSplit="1" ySplit="2" topLeftCell="B1071" activePane="bottomRight" state="frozen"/>
      <selection pane="topRight" activeCell="B1" sqref="B1"/>
      <selection pane="bottomLeft" activeCell="A3" sqref="A3"/>
      <selection pane="bottomRight" activeCell="A1083" sqref="A1083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5285</v>
      </c>
      <c r="B1083" s="179" t="s">
        <v>5286</v>
      </c>
    </row>
    <row r="1084" spans="1:2">
      <c r="A1084" s="180" t="s">
        <v>3461</v>
      </c>
      <c r="B1084" s="179" t="s">
        <v>3462</v>
      </c>
    </row>
    <row r="1085" spans="1:2">
      <c r="A1085" s="175" t="s">
        <v>698</v>
      </c>
      <c r="B1085" s="176" t="s">
        <v>683</v>
      </c>
    </row>
    <row r="1086" spans="1:2">
      <c r="A1086" s="180" t="s">
        <v>928</v>
      </c>
      <c r="B1086" s="179" t="s">
        <v>257</v>
      </c>
    </row>
    <row r="1087" spans="1:2">
      <c r="A1087" s="180" t="s">
        <v>929</v>
      </c>
      <c r="B1087" s="179" t="s">
        <v>258</v>
      </c>
    </row>
    <row r="1088" spans="1:2">
      <c r="A1088" s="180" t="s">
        <v>930</v>
      </c>
      <c r="B1088" s="179" t="s">
        <v>931</v>
      </c>
    </row>
    <row r="1089" spans="1:2">
      <c r="A1089" s="180" t="s">
        <v>932</v>
      </c>
      <c r="B1089" s="179" t="s">
        <v>869</v>
      </c>
    </row>
    <row r="1090" spans="1:2">
      <c r="A1090" s="180" t="s">
        <v>1615</v>
      </c>
      <c r="B1090" s="179" t="s">
        <v>1616</v>
      </c>
    </row>
    <row r="1091" spans="1:2">
      <c r="A1091" s="180" t="s">
        <v>1617</v>
      </c>
      <c r="B1091" s="179" t="s">
        <v>1172</v>
      </c>
    </row>
    <row r="1092" spans="1:2">
      <c r="A1092" s="180" t="s">
        <v>3020</v>
      </c>
      <c r="B1092" s="179" t="s">
        <v>2929</v>
      </c>
    </row>
    <row r="1093" spans="1:2">
      <c r="A1093" s="180" t="s">
        <v>3463</v>
      </c>
      <c r="B1093" s="179" t="s">
        <v>1179</v>
      </c>
    </row>
    <row r="1094" spans="1:2">
      <c r="A1094" s="174" t="s">
        <v>979</v>
      </c>
      <c r="B1094" s="178" t="s">
        <v>980</v>
      </c>
    </row>
    <row r="1095" spans="1:2">
      <c r="A1095" s="175" t="s">
        <v>999</v>
      </c>
      <c r="B1095" s="176" t="s">
        <v>1000</v>
      </c>
    </row>
    <row r="1096" spans="1:2">
      <c r="A1096" s="180" t="s">
        <v>1184</v>
      </c>
      <c r="B1096" s="179" t="s">
        <v>1185</v>
      </c>
    </row>
    <row r="1097" spans="1:2">
      <c r="A1097" s="180" t="s">
        <v>3464</v>
      </c>
      <c r="B1097" s="179" t="s">
        <v>3465</v>
      </c>
    </row>
    <row r="1098" spans="1:2">
      <c r="A1098" s="175" t="s">
        <v>1001</v>
      </c>
      <c r="B1098" s="176" t="s">
        <v>1002</v>
      </c>
    </row>
    <row r="1099" spans="1:2">
      <c r="A1099" s="180" t="s">
        <v>1186</v>
      </c>
      <c r="B1099" s="179" t="s">
        <v>1187</v>
      </c>
    </row>
    <row r="1100" spans="1:2">
      <c r="A1100" s="180" t="s">
        <v>1188</v>
      </c>
      <c r="B1100" s="179" t="s">
        <v>1189</v>
      </c>
    </row>
    <row r="1101" spans="1:2">
      <c r="A1101" s="180" t="s">
        <v>3466</v>
      </c>
      <c r="B1101" s="179" t="s">
        <v>3465</v>
      </c>
    </row>
    <row r="1102" spans="1:2">
      <c r="A1102" s="174" t="s">
        <v>1008</v>
      </c>
      <c r="B1102" s="178" t="s">
        <v>1009</v>
      </c>
    </row>
    <row r="1103" spans="1:2">
      <c r="A1103" s="175" t="s">
        <v>1016</v>
      </c>
      <c r="B1103" s="176" t="s">
        <v>1017</v>
      </c>
    </row>
    <row r="1104" spans="1:2">
      <c r="A1104" s="180" t="s">
        <v>1190</v>
      </c>
      <c r="B1104" s="179" t="s">
        <v>1191</v>
      </c>
    </row>
    <row r="1105" spans="1:2">
      <c r="A1105" s="180" t="s">
        <v>1192</v>
      </c>
      <c r="B1105" s="179" t="s">
        <v>1193</v>
      </c>
    </row>
    <row r="1106" spans="1:2">
      <c r="A1106" s="174" t="s">
        <v>1104</v>
      </c>
      <c r="B1106" s="178" t="s">
        <v>1105</v>
      </c>
    </row>
    <row r="1107" spans="1:2">
      <c r="A1107" s="175" t="s">
        <v>1128</v>
      </c>
      <c r="B1107" s="176" t="s">
        <v>685</v>
      </c>
    </row>
    <row r="1108" spans="1:2">
      <c r="A1108" s="180" t="s">
        <v>1194</v>
      </c>
      <c r="B1108" s="179" t="s">
        <v>1195</v>
      </c>
    </row>
    <row r="1109" spans="1:2">
      <c r="A1109" s="180" t="s">
        <v>1196</v>
      </c>
      <c r="B1109" s="179" t="s">
        <v>1197</v>
      </c>
    </row>
    <row r="1110" spans="1:2">
      <c r="A1110" s="180" t="s">
        <v>1198</v>
      </c>
      <c r="B1110" s="179" t="s">
        <v>1199</v>
      </c>
    </row>
    <row r="1111" spans="1:2">
      <c r="A1111" s="180" t="s">
        <v>1200</v>
      </c>
      <c r="B1111" s="179" t="s">
        <v>1201</v>
      </c>
    </row>
    <row r="1112" spans="1:2">
      <c r="A1112" s="180" t="s">
        <v>1202</v>
      </c>
      <c r="B1112" s="179" t="s">
        <v>1203</v>
      </c>
    </row>
    <row r="1113" spans="1:2">
      <c r="A1113" s="180" t="s">
        <v>1204</v>
      </c>
      <c r="B1113" s="179" t="s">
        <v>1205</v>
      </c>
    </row>
    <row r="1114" spans="1:2">
      <c r="A1114" s="174" t="s">
        <v>3467</v>
      </c>
      <c r="B1114" s="178" t="s">
        <v>3468</v>
      </c>
    </row>
    <row r="1115" spans="1:2">
      <c r="A1115" s="175" t="s">
        <v>3469</v>
      </c>
      <c r="B1115" s="176" t="s">
        <v>685</v>
      </c>
    </row>
    <row r="1116" spans="1:2">
      <c r="A1116" s="180" t="s">
        <v>3470</v>
      </c>
      <c r="B1116" s="179" t="s">
        <v>1154</v>
      </c>
    </row>
    <row r="1117" spans="1:2">
      <c r="A1117" s="180" t="s">
        <v>3471</v>
      </c>
      <c r="B1117" s="179" t="s">
        <v>1156</v>
      </c>
    </row>
  </sheetData>
  <autoFilter ref="A1:B1117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87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604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6" t="s">
        <v>3542</v>
      </c>
      <c r="B1" s="306"/>
      <c r="C1" s="306"/>
      <c r="D1" s="306"/>
      <c r="E1" s="306"/>
      <c r="F1" s="306"/>
      <c r="G1" s="306"/>
      <c r="H1" s="306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7" t="s">
        <v>5080</v>
      </c>
      <c r="B615" s="307"/>
      <c r="C615" s="307"/>
      <c r="D615" s="307"/>
      <c r="E615" s="307"/>
      <c r="F615" s="307"/>
      <c r="G615" s="307"/>
      <c r="H615" s="307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4" sqref="G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8" t="s">
        <v>5271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08008</v>
      </c>
      <c r="B3" s="81" t="str">
        <f>IF(E3="","",VLOOKUP('OPĆI DIO'!$C$3,'OPĆI DIO'!$L$6:$U$138,9,FALSE))</f>
        <v>Javni instituti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1729308</v>
      </c>
      <c r="H3" s="122">
        <v>1729308</v>
      </c>
      <c r="I3" s="122">
        <v>1729308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08008</v>
      </c>
      <c r="B4" s="81" t="str">
        <f>IF(E4="","",VLOOKUP('OPĆI DIO'!$C$3,'OPĆI DIO'!$L$6:$U$138,9,FALSE))</f>
        <v>Javni instituti</v>
      </c>
      <c r="C4" s="124">
        <f t="shared" si="0"/>
        <v>11</v>
      </c>
      <c r="D4" s="80" t="str">
        <f t="shared" si="1"/>
        <v>Opći prihodi i primici</v>
      </c>
      <c r="E4" s="89" t="s">
        <v>650</v>
      </c>
      <c r="F4" s="128" t="str">
        <f t="shared" si="2"/>
        <v>Prihodi iz nadležnog proračuna za financiranje redovne djelatnosti proračunskih korisnika</v>
      </c>
      <c r="G4" s="122">
        <v>125320</v>
      </c>
      <c r="H4" s="122">
        <v>125320</v>
      </c>
      <c r="I4" s="122">
        <v>125320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08008</v>
      </c>
      <c r="B5" s="81" t="str">
        <f>IF(E5="","",VLOOKUP('OPĆI DIO'!$C$3,'OPĆI DIO'!$L$6:$U$138,9,FALSE))</f>
        <v>Javni instituti</v>
      </c>
      <c r="C5" s="124">
        <f t="shared" si="0"/>
        <v>31</v>
      </c>
      <c r="D5" s="80" t="str">
        <f t="shared" si="1"/>
        <v>Vlastiti prihodi</v>
      </c>
      <c r="E5" s="89">
        <v>6615</v>
      </c>
      <c r="F5" s="128" t="str">
        <f t="shared" si="2"/>
        <v>Prihodi od pruženih usluga</v>
      </c>
      <c r="G5" s="122">
        <v>298000</v>
      </c>
      <c r="H5" s="122">
        <v>331000</v>
      </c>
      <c r="I5" s="122">
        <v>365000</v>
      </c>
      <c r="J5" s="89"/>
      <c r="L5" t="str">
        <f t="shared" si="3"/>
        <v>66</v>
      </c>
      <c r="M5" t="str">
        <f t="shared" si="4"/>
        <v>661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08008</v>
      </c>
      <c r="B6" s="81" t="str">
        <f>IF(E6="","",VLOOKUP('OPĆI DIO'!$C$3,'OPĆI DIO'!$L$6:$U$138,9,FALSE))</f>
        <v>Javni instituti</v>
      </c>
      <c r="C6" s="124">
        <f t="shared" si="0"/>
        <v>31</v>
      </c>
      <c r="D6" s="80" t="str">
        <f t="shared" si="1"/>
        <v>Vlastiti prihodi</v>
      </c>
      <c r="E6" s="89">
        <v>642990031</v>
      </c>
      <c r="F6" s="128" t="str">
        <f t="shared" si="2"/>
        <v>Ostali prihodi od nefinancijske imovine izvor 31</v>
      </c>
      <c r="G6" s="122">
        <v>10800</v>
      </c>
      <c r="H6" s="122">
        <v>10800</v>
      </c>
      <c r="I6" s="122">
        <v>10800</v>
      </c>
      <c r="J6" s="89"/>
      <c r="L6" t="str">
        <f t="shared" si="3"/>
        <v>64</v>
      </c>
      <c r="M6" t="str">
        <f t="shared" si="4"/>
        <v>642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08008</v>
      </c>
      <c r="B7" s="81" t="str">
        <f>IF(E7="","",VLOOKUP('OPĆI DIO'!$C$3,'OPĆI DIO'!$L$6:$U$138,9,FALSE))</f>
        <v>Javni instituti</v>
      </c>
      <c r="C7" s="124">
        <f t="shared" si="0"/>
        <v>51</v>
      </c>
      <c r="D7" s="80" t="str">
        <f t="shared" si="1"/>
        <v xml:space="preserve">Pomoći EU </v>
      </c>
      <c r="E7" s="89">
        <v>632311700</v>
      </c>
      <c r="F7" s="128" t="str">
        <f t="shared" si="2"/>
        <v>Tekuće pomoći od institucija i tijela EU - ostalo</v>
      </c>
      <c r="G7" s="122">
        <v>7000</v>
      </c>
      <c r="H7" s="122">
        <v>0</v>
      </c>
      <c r="I7" s="122">
        <v>5000</v>
      </c>
      <c r="J7" s="89"/>
      <c r="L7" t="str">
        <f t="shared" si="3"/>
        <v>63</v>
      </c>
      <c r="M7" t="str">
        <f t="shared" si="4"/>
        <v>632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08008</v>
      </c>
      <c r="B8" s="81" t="str">
        <f>IF(E8="","",VLOOKUP('OPĆI DIO'!$C$3,'OPĆI DIO'!$L$6:$U$138,9,FALSE))</f>
        <v>Javni instituti</v>
      </c>
      <c r="C8" s="124">
        <f t="shared" si="0"/>
        <v>52</v>
      </c>
      <c r="D8" s="80" t="str">
        <f t="shared" si="1"/>
        <v xml:space="preserve">Ostale pomoći i darovnice </v>
      </c>
      <c r="E8" s="89">
        <v>6391</v>
      </c>
      <c r="F8" s="128" t="str">
        <f t="shared" si="2"/>
        <v>Tekući prijenosi između proračunskih korisnika istog proračuna</v>
      </c>
      <c r="G8" s="122">
        <v>6746</v>
      </c>
      <c r="H8" s="122">
        <v>6746</v>
      </c>
      <c r="I8" s="122">
        <v>0</v>
      </c>
      <c r="J8" s="89" t="s">
        <v>5281</v>
      </c>
      <c r="L8" t="str">
        <f t="shared" si="3"/>
        <v>63</v>
      </c>
      <c r="M8" t="str">
        <f t="shared" si="4"/>
        <v>639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08008</v>
      </c>
      <c r="B9" s="81" t="str">
        <f>IF(E9="","",VLOOKUP('OPĆI DIO'!$C$3,'OPĆI DIO'!$L$6:$U$138,9,FALSE))</f>
        <v>Javni instituti</v>
      </c>
      <c r="C9" s="124">
        <f t="shared" si="0"/>
        <v>11</v>
      </c>
      <c r="D9" s="80" t="str">
        <f t="shared" si="1"/>
        <v>Opći prihodi i primici</v>
      </c>
      <c r="E9" s="89" t="s">
        <v>650</v>
      </c>
      <c r="F9" s="128" t="str">
        <f t="shared" si="2"/>
        <v>Prihodi iz nadležnog proračuna za financiranje redovne djelatnosti proračunskih korisnika</v>
      </c>
      <c r="G9" s="122">
        <v>16256</v>
      </c>
      <c r="H9" s="122">
        <v>0</v>
      </c>
      <c r="I9" s="122">
        <v>0</v>
      </c>
      <c r="J9" s="89"/>
      <c r="L9" t="str">
        <f t="shared" si="3"/>
        <v>67</v>
      </c>
      <c r="M9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10:J499">
    <cfRule type="expression" dxfId="4" priority="3">
      <formula>IF(OR(E10=6391,E10=6392,E10=6393,E10=6394),1,0)</formula>
    </cfRule>
  </conditionalFormatting>
  <conditionalFormatting sqref="J3">
    <cfRule type="expression" dxfId="3" priority="2">
      <formula>IF(OR(E3=6391,E3=6392,E3=6393,E3=6394),1,0)</formula>
    </cfRule>
  </conditionalFormatting>
  <conditionalFormatting sqref="J4:J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" activePane="bottomLeft" state="frozen"/>
      <selection pane="bottomLeft" activeCell="J4" sqref="J4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8" t="s">
        <v>5272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08008</v>
      </c>
      <c r="B3" s="85" t="str">
        <f>IF(C3="","",VLOOKUP('OPĆI DIO'!$C$3,'OPĆI DIO'!$L$6:$U$138,9,FALSE))</f>
        <v>Javni instituti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688</v>
      </c>
      <c r="H3" s="85" t="str">
        <f>IFERROR(VLOOKUP(G3,$AB$6:$AC$327,2,FALSE),"")</f>
        <v>REDOVNA DJELATNOST JAVNIH INSTITUTA</v>
      </c>
      <c r="I3" s="85" t="str">
        <f>IFERROR(VLOOKUP(G3,$AB$6:$AF$327,3,FALSE),"")</f>
        <v>0150</v>
      </c>
      <c r="J3" s="122">
        <v>1421592</v>
      </c>
      <c r="K3" s="122">
        <v>1421592</v>
      </c>
      <c r="L3" s="122">
        <v>1421592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15</v>
      </c>
    </row>
    <row r="4" spans="1:33">
      <c r="A4" s="85" t="str">
        <f>IF(C4="","",VLOOKUP('OPĆI DIO'!$C$3,'OPĆI DIO'!$L$6:$U$138,10,FALSE))</f>
        <v>08008</v>
      </c>
      <c r="B4" s="85" t="str">
        <f>IF(C4="","",VLOOKUP('OPĆI DIO'!$C$3,'OPĆI DIO'!$L$6:$U$138,9,FALSE))</f>
        <v>Javni instituti</v>
      </c>
      <c r="C4" s="90">
        <v>11</v>
      </c>
      <c r="D4" s="85" t="str">
        <f t="shared" ref="D4:D66" si="1">IFERROR(VLOOKUP(C4,$S$6:$T$24,2,FALSE),"")</f>
        <v>Opći prihodi i primici</v>
      </c>
      <c r="E4" s="90">
        <v>3132</v>
      </c>
      <c r="F4" s="85" t="str">
        <f t="shared" ref="F4:F67" si="2">IFERROR(VLOOKUP(E4,$V$5:$X$129,2,FALSE),"")</f>
        <v>Doprinosi za obvezno zdravstveno osiguranje</v>
      </c>
      <c r="G4" s="123" t="s">
        <v>688</v>
      </c>
      <c r="H4" s="85" t="str">
        <f t="shared" ref="H4:H67" si="3">IFERROR(VLOOKUP(G4,$AB$6:$AC$327,2,FALSE),"")</f>
        <v>REDOVNA DJELATNOST JAVNIH INSTITUTA</v>
      </c>
      <c r="I4" s="85" t="str">
        <f t="shared" ref="I4:I67" si="4">IFERROR(VLOOKUP(G4,$AB$6:$AF$327,3,FALSE),"")</f>
        <v>0150</v>
      </c>
      <c r="J4" s="122">
        <v>234563</v>
      </c>
      <c r="K4" s="122">
        <v>234562</v>
      </c>
      <c r="L4" s="122">
        <v>234562</v>
      </c>
      <c r="M4" s="89"/>
      <c r="O4" t="str">
        <f t="shared" ref="O4:O67" si="5">LEFT(E4,3)</f>
        <v>313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15</v>
      </c>
      <c r="V4" s="86"/>
      <c r="W4" s="86"/>
    </row>
    <row r="5" spans="1:33">
      <c r="A5" s="85" t="str">
        <f>IF(C5="","",VLOOKUP('OPĆI DIO'!$C$3,'OPĆI DIO'!$L$6:$U$138,10,FALSE))</f>
        <v>08008</v>
      </c>
      <c r="B5" s="85" t="str">
        <f>IF(C5="","",VLOOKUP('OPĆI DIO'!$C$3,'OPĆI DIO'!$L$6:$U$138,9,FALSE))</f>
        <v>Javni instituti</v>
      </c>
      <c r="C5" s="90">
        <v>11</v>
      </c>
      <c r="D5" s="85" t="str">
        <f t="shared" si="1"/>
        <v>Opći prihodi i primici</v>
      </c>
      <c r="E5" s="90">
        <v>3121</v>
      </c>
      <c r="F5" s="85" t="str">
        <f t="shared" si="2"/>
        <v>Ostali rashodi za zaposlene</v>
      </c>
      <c r="G5" s="123" t="s">
        <v>688</v>
      </c>
      <c r="H5" s="85" t="str">
        <f t="shared" si="3"/>
        <v>REDOVNA DJELATNOST JAVNIH INSTITUTA</v>
      </c>
      <c r="I5" s="85" t="str">
        <f t="shared" si="4"/>
        <v>0150</v>
      </c>
      <c r="J5" s="122">
        <v>52000</v>
      </c>
      <c r="K5" s="122">
        <v>52000</v>
      </c>
      <c r="L5" s="122">
        <v>52000</v>
      </c>
      <c r="M5" s="89"/>
      <c r="O5" t="str">
        <f t="shared" si="5"/>
        <v>312</v>
      </c>
      <c r="P5" t="str">
        <f t="shared" si="6"/>
        <v>31</v>
      </c>
      <c r="Q5" t="str">
        <f t="shared" si="7"/>
        <v>11</v>
      </c>
      <c r="R5" t="str">
        <f t="shared" si="8"/>
        <v>15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08008</v>
      </c>
      <c r="B6" s="85" t="str">
        <f>IF(C6="","",VLOOKUP('OPĆI DIO'!$C$3,'OPĆI DIO'!$L$6:$U$138,9,FALSE))</f>
        <v>Javni instituti</v>
      </c>
      <c r="C6" s="90">
        <v>11</v>
      </c>
      <c r="D6" s="85" t="str">
        <f t="shared" si="1"/>
        <v>Opći prihodi i primici</v>
      </c>
      <c r="E6" s="90">
        <v>3212</v>
      </c>
      <c r="F6" s="85" t="str">
        <f t="shared" si="2"/>
        <v>Naknade za prijevoz, za rad na terenu i odvojeni život</v>
      </c>
      <c r="G6" s="123" t="s">
        <v>688</v>
      </c>
      <c r="H6" s="85" t="str">
        <f t="shared" si="3"/>
        <v>REDOVNA DJELATNOST JAVNIH INSTITUTA</v>
      </c>
      <c r="I6" s="85" t="str">
        <f t="shared" si="4"/>
        <v>0150</v>
      </c>
      <c r="J6" s="122">
        <v>21153</v>
      </c>
      <c r="K6" s="122">
        <v>21153</v>
      </c>
      <c r="L6" s="122">
        <v>21153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15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08008</v>
      </c>
      <c r="B7" s="85" t="str">
        <f>IF(C7="","",VLOOKUP('OPĆI DIO'!$C$3,'OPĆI DIO'!$L$6:$U$138,9,FALSE))</f>
        <v>Javni instituti</v>
      </c>
      <c r="C7" s="90">
        <v>11</v>
      </c>
      <c r="D7" s="85" t="str">
        <f t="shared" si="1"/>
        <v>Opći prihodi i primici</v>
      </c>
      <c r="E7" s="90">
        <v>3211</v>
      </c>
      <c r="F7" s="85" t="str">
        <f t="shared" si="2"/>
        <v>Službena putovanja</v>
      </c>
      <c r="G7" s="123" t="s">
        <v>696</v>
      </c>
      <c r="H7" s="85" t="str">
        <f t="shared" si="3"/>
        <v>PROGRAMSKO FINANCIRANJE JAVNIH ZNANSTVENIH INSTITUTA</v>
      </c>
      <c r="I7" s="85" t="str">
        <f t="shared" si="4"/>
        <v>0150</v>
      </c>
      <c r="J7" s="122">
        <v>1800</v>
      </c>
      <c r="K7" s="122">
        <v>1800</v>
      </c>
      <c r="L7" s="122">
        <v>1800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15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08008</v>
      </c>
      <c r="B8" s="85" t="str">
        <f>IF(C8="","",VLOOKUP('OPĆI DIO'!$C$3,'OPĆI DIO'!$L$6:$U$138,9,FALSE))</f>
        <v>Javni instituti</v>
      </c>
      <c r="C8" s="90">
        <v>11</v>
      </c>
      <c r="D8" s="85" t="str">
        <f t="shared" si="1"/>
        <v>Opći prihodi i primici</v>
      </c>
      <c r="E8" s="90">
        <v>3213</v>
      </c>
      <c r="F8" s="85" t="str">
        <f t="shared" si="2"/>
        <v>Stručno usavršavanje zaposlenika</v>
      </c>
      <c r="G8" s="123" t="s">
        <v>696</v>
      </c>
      <c r="H8" s="85" t="str">
        <f t="shared" si="3"/>
        <v>PROGRAMSKO FINANCIRANJE JAVNIH ZNANSTVENIH INSTITUTA</v>
      </c>
      <c r="I8" s="85" t="str">
        <f t="shared" si="4"/>
        <v>0150</v>
      </c>
      <c r="J8" s="122">
        <v>2300</v>
      </c>
      <c r="K8" s="122">
        <v>2300</v>
      </c>
      <c r="L8" s="122">
        <v>2300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15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08008</v>
      </c>
      <c r="B9" s="85" t="str">
        <f>IF(C9="","",VLOOKUP('OPĆI DIO'!$C$3,'OPĆI DIO'!$L$6:$U$138,9,FALSE))</f>
        <v>Javni instituti</v>
      </c>
      <c r="C9" s="90">
        <v>11</v>
      </c>
      <c r="D9" s="85" t="str">
        <f t="shared" si="1"/>
        <v>Opći prihodi i primici</v>
      </c>
      <c r="E9" s="90">
        <v>3221</v>
      </c>
      <c r="F9" s="85" t="str">
        <f t="shared" si="2"/>
        <v>Uredski materijal i ostali materijalni rashodi</v>
      </c>
      <c r="G9" s="123" t="s">
        <v>696</v>
      </c>
      <c r="H9" s="85" t="str">
        <f t="shared" si="3"/>
        <v>PROGRAMSKO FINANCIRANJE JAVNIH ZNANSTVENIH INSTITUTA</v>
      </c>
      <c r="I9" s="85" t="str">
        <f t="shared" si="4"/>
        <v>0150</v>
      </c>
      <c r="J9" s="122">
        <v>10000</v>
      </c>
      <c r="K9" s="122">
        <v>10000</v>
      </c>
      <c r="L9" s="122">
        <v>10000</v>
      </c>
      <c r="M9" s="89"/>
      <c r="O9" t="str">
        <f t="shared" si="5"/>
        <v>322</v>
      </c>
      <c r="P9" t="str">
        <f t="shared" si="6"/>
        <v>32</v>
      </c>
      <c r="Q9" t="str">
        <f t="shared" si="7"/>
        <v>11</v>
      </c>
      <c r="R9" t="str">
        <f t="shared" si="8"/>
        <v>15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08008</v>
      </c>
      <c r="B10" s="85" t="str">
        <f>IF(C10="","",VLOOKUP('OPĆI DIO'!$C$3,'OPĆI DIO'!$L$6:$U$138,9,FALSE))</f>
        <v>Javni instituti</v>
      </c>
      <c r="C10" s="90">
        <v>11</v>
      </c>
      <c r="D10" s="85" t="str">
        <f t="shared" si="1"/>
        <v>Opći prihodi i primici</v>
      </c>
      <c r="E10" s="90">
        <v>3223</v>
      </c>
      <c r="F10" s="85" t="str">
        <f t="shared" si="2"/>
        <v>Energija</v>
      </c>
      <c r="G10" s="123" t="s">
        <v>696</v>
      </c>
      <c r="H10" s="85" t="str">
        <f t="shared" si="3"/>
        <v>PROGRAMSKO FINANCIRANJE JAVNIH ZNANSTVENIH INSTITUTA</v>
      </c>
      <c r="I10" s="85" t="str">
        <f t="shared" si="4"/>
        <v>0150</v>
      </c>
      <c r="J10" s="122">
        <v>22000</v>
      </c>
      <c r="K10" s="122">
        <v>22000</v>
      </c>
      <c r="L10" s="122">
        <v>22000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15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08008</v>
      </c>
      <c r="B11" s="85" t="str">
        <f>IF(C11="","",VLOOKUP('OPĆI DIO'!$C$3,'OPĆI DIO'!$L$6:$U$138,9,FALSE))</f>
        <v>Javni instituti</v>
      </c>
      <c r="C11" s="90">
        <v>11</v>
      </c>
      <c r="D11" s="85" t="str">
        <f t="shared" si="1"/>
        <v>Opći prihodi i primici</v>
      </c>
      <c r="E11" s="90">
        <v>3224</v>
      </c>
      <c r="F11" s="85" t="str">
        <f t="shared" si="2"/>
        <v>Materijal i dijelovi za tekuće i investicijsko održavanje</v>
      </c>
      <c r="G11" s="123" t="s">
        <v>696</v>
      </c>
      <c r="H11" s="85" t="str">
        <f t="shared" si="3"/>
        <v>PROGRAMSKO FINANCIRANJE JAVNIH ZNANSTVENIH INSTITUTA</v>
      </c>
      <c r="I11" s="85" t="str">
        <f t="shared" si="4"/>
        <v>0150</v>
      </c>
      <c r="J11" s="122">
        <v>1100</v>
      </c>
      <c r="K11" s="122">
        <v>1100</v>
      </c>
      <c r="L11" s="122">
        <v>1100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15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08008</v>
      </c>
      <c r="B12" s="85" t="str">
        <f>IF(C12="","",VLOOKUP('OPĆI DIO'!$C$3,'OPĆI DIO'!$L$6:$U$138,9,FALSE))</f>
        <v>Javni instituti</v>
      </c>
      <c r="C12" s="90">
        <v>11</v>
      </c>
      <c r="D12" s="85" t="str">
        <f t="shared" si="1"/>
        <v>Opći prihodi i primici</v>
      </c>
      <c r="E12" s="90">
        <v>3227</v>
      </c>
      <c r="F12" s="85" t="str">
        <f t="shared" si="2"/>
        <v>Službena, radna i zaštitna odjeća i obuća</v>
      </c>
      <c r="G12" s="123" t="s">
        <v>696</v>
      </c>
      <c r="H12" s="85" t="str">
        <f t="shared" si="3"/>
        <v>PROGRAMSKO FINANCIRANJE JAVNIH ZNANSTVENIH INSTITUTA</v>
      </c>
      <c r="I12" s="85" t="str">
        <f t="shared" si="4"/>
        <v>0150</v>
      </c>
      <c r="J12" s="122">
        <v>800</v>
      </c>
      <c r="K12" s="122">
        <v>800</v>
      </c>
      <c r="L12" s="122">
        <v>800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15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08008</v>
      </c>
      <c r="B13" s="85" t="str">
        <f>IF(C13="","",VLOOKUP('OPĆI DIO'!$C$3,'OPĆI DIO'!$L$6:$U$138,9,FALSE))</f>
        <v>Javni instituti</v>
      </c>
      <c r="C13" s="90">
        <v>11</v>
      </c>
      <c r="D13" s="85" t="str">
        <f t="shared" si="1"/>
        <v>Opći prihodi i primici</v>
      </c>
      <c r="E13" s="90">
        <v>3231</v>
      </c>
      <c r="F13" s="85" t="str">
        <f t="shared" si="2"/>
        <v>Usluge telefona, pošte i prijevoza</v>
      </c>
      <c r="G13" s="123" t="s">
        <v>696</v>
      </c>
      <c r="H13" s="85" t="str">
        <f t="shared" si="3"/>
        <v>PROGRAMSKO FINANCIRANJE JAVNIH ZNANSTVENIH INSTITUTA</v>
      </c>
      <c r="I13" s="85" t="str">
        <f t="shared" si="4"/>
        <v>0150</v>
      </c>
      <c r="J13" s="122">
        <v>2300</v>
      </c>
      <c r="K13" s="122">
        <v>2300</v>
      </c>
      <c r="L13" s="122">
        <v>2300</v>
      </c>
      <c r="M13" s="89"/>
      <c r="O13" t="str">
        <f t="shared" si="5"/>
        <v>323</v>
      </c>
      <c r="P13" t="str">
        <f t="shared" si="6"/>
        <v>32</v>
      </c>
      <c r="Q13" t="str">
        <f t="shared" si="7"/>
        <v>11</v>
      </c>
      <c r="R13" t="str">
        <f t="shared" si="8"/>
        <v>15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08008</v>
      </c>
      <c r="B14" s="85" t="str">
        <f>IF(C14="","",VLOOKUP('OPĆI DIO'!$C$3,'OPĆI DIO'!$L$6:$U$138,9,FALSE))</f>
        <v>Javni instituti</v>
      </c>
      <c r="C14" s="90">
        <v>11</v>
      </c>
      <c r="D14" s="85" t="str">
        <f t="shared" si="1"/>
        <v>Opći prihodi i primici</v>
      </c>
      <c r="E14" s="90">
        <v>3232</v>
      </c>
      <c r="F14" s="85" t="str">
        <f t="shared" si="2"/>
        <v>Usluge tekućeg i investicijskog održavanja</v>
      </c>
      <c r="G14" s="123" t="s">
        <v>696</v>
      </c>
      <c r="H14" s="85" t="str">
        <f t="shared" si="3"/>
        <v>PROGRAMSKO FINANCIRANJE JAVNIH ZNANSTVENIH INSTITUTA</v>
      </c>
      <c r="I14" s="85" t="str">
        <f t="shared" si="4"/>
        <v>0150</v>
      </c>
      <c r="J14" s="122">
        <v>9000</v>
      </c>
      <c r="K14" s="122">
        <v>9000</v>
      </c>
      <c r="L14" s="122">
        <v>9000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15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08008</v>
      </c>
      <c r="B15" s="85" t="str">
        <f>IF(C15="","",VLOOKUP('OPĆI DIO'!$C$3,'OPĆI DIO'!$L$6:$U$138,9,FALSE))</f>
        <v>Javni instituti</v>
      </c>
      <c r="C15" s="90">
        <v>11</v>
      </c>
      <c r="D15" s="85" t="str">
        <f t="shared" si="1"/>
        <v>Opći prihodi i primici</v>
      </c>
      <c r="E15" s="90">
        <v>3233</v>
      </c>
      <c r="F15" s="85" t="str">
        <f t="shared" si="2"/>
        <v>Usluge promidžbe i informiranja</v>
      </c>
      <c r="G15" s="123" t="s">
        <v>696</v>
      </c>
      <c r="H15" s="85" t="str">
        <f t="shared" si="3"/>
        <v>PROGRAMSKO FINANCIRANJE JAVNIH ZNANSTVENIH INSTITUTA</v>
      </c>
      <c r="I15" s="85" t="str">
        <f t="shared" si="4"/>
        <v>0150</v>
      </c>
      <c r="J15" s="122">
        <v>5000</v>
      </c>
      <c r="K15" s="122">
        <v>5000</v>
      </c>
      <c r="L15" s="122">
        <v>5000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15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08008</v>
      </c>
      <c r="B16" s="85" t="str">
        <f>IF(C16="","",VLOOKUP('OPĆI DIO'!$C$3,'OPĆI DIO'!$L$6:$U$138,9,FALSE))</f>
        <v>Javni instituti</v>
      </c>
      <c r="C16" s="90">
        <v>11</v>
      </c>
      <c r="D16" s="85" t="str">
        <f t="shared" si="1"/>
        <v>Opći prihodi i primici</v>
      </c>
      <c r="E16" s="90">
        <v>3234</v>
      </c>
      <c r="F16" s="85" t="str">
        <f t="shared" si="2"/>
        <v>Komunalne usluge</v>
      </c>
      <c r="G16" s="123" t="s">
        <v>696</v>
      </c>
      <c r="H16" s="85" t="str">
        <f t="shared" si="3"/>
        <v>PROGRAMSKO FINANCIRANJE JAVNIH ZNANSTVENIH INSTITUTA</v>
      </c>
      <c r="I16" s="85" t="str">
        <f t="shared" si="4"/>
        <v>0150</v>
      </c>
      <c r="J16" s="122">
        <v>5000</v>
      </c>
      <c r="K16" s="122">
        <v>5000</v>
      </c>
      <c r="L16" s="122">
        <v>5000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15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08008</v>
      </c>
      <c r="B17" s="85" t="str">
        <f>IF(C17="","",VLOOKUP('OPĆI DIO'!$C$3,'OPĆI DIO'!$L$6:$U$138,9,FALSE))</f>
        <v>Javni instituti</v>
      </c>
      <c r="C17" s="90">
        <v>11</v>
      </c>
      <c r="D17" s="85" t="str">
        <f t="shared" si="1"/>
        <v>Opći prihodi i primici</v>
      </c>
      <c r="E17" s="90">
        <v>3235</v>
      </c>
      <c r="F17" s="85" t="str">
        <f t="shared" si="2"/>
        <v>Zakupnine i najamnine</v>
      </c>
      <c r="G17" s="123" t="s">
        <v>696</v>
      </c>
      <c r="H17" s="85" t="str">
        <f t="shared" si="3"/>
        <v>PROGRAMSKO FINANCIRANJE JAVNIH ZNANSTVENIH INSTITUTA</v>
      </c>
      <c r="I17" s="85" t="str">
        <f t="shared" si="4"/>
        <v>0150</v>
      </c>
      <c r="J17" s="122">
        <v>6200</v>
      </c>
      <c r="K17" s="122">
        <v>6200</v>
      </c>
      <c r="L17" s="122">
        <v>6200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15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08008</v>
      </c>
      <c r="B18" s="85" t="str">
        <f>IF(C18="","",VLOOKUP('OPĆI DIO'!$C$3,'OPĆI DIO'!$L$6:$U$138,9,FALSE))</f>
        <v>Javni instituti</v>
      </c>
      <c r="C18" s="90">
        <v>11</v>
      </c>
      <c r="D18" s="85" t="str">
        <f t="shared" si="1"/>
        <v>Opći prihodi i primici</v>
      </c>
      <c r="E18" s="90">
        <v>3236</v>
      </c>
      <c r="F18" s="85" t="str">
        <f t="shared" si="2"/>
        <v>Zdravstvene i veterinarske usluge</v>
      </c>
      <c r="G18" s="123" t="s">
        <v>696</v>
      </c>
      <c r="H18" s="85" t="str">
        <f t="shared" si="3"/>
        <v>PROGRAMSKO FINANCIRANJE JAVNIH ZNANSTVENIH INSTITUTA</v>
      </c>
      <c r="I18" s="85" t="str">
        <f t="shared" si="4"/>
        <v>0150</v>
      </c>
      <c r="J18" s="122">
        <v>2000</v>
      </c>
      <c r="K18" s="122">
        <v>2000</v>
      </c>
      <c r="L18" s="122">
        <v>2000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15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08008</v>
      </c>
      <c r="B19" s="85" t="str">
        <f>IF(C19="","",VLOOKUP('OPĆI DIO'!$C$3,'OPĆI DIO'!$L$6:$U$138,9,FALSE))</f>
        <v>Javni instituti</v>
      </c>
      <c r="C19" s="90">
        <v>11</v>
      </c>
      <c r="D19" s="85" t="str">
        <f t="shared" si="1"/>
        <v>Opći prihodi i primici</v>
      </c>
      <c r="E19" s="90">
        <v>3237</v>
      </c>
      <c r="F19" s="85" t="str">
        <f t="shared" si="2"/>
        <v>Intelektualne i osobne usluge</v>
      </c>
      <c r="G19" s="123" t="s">
        <v>696</v>
      </c>
      <c r="H19" s="85" t="str">
        <f t="shared" si="3"/>
        <v>PROGRAMSKO FINANCIRANJE JAVNIH ZNANSTVENIH INSTITUTA</v>
      </c>
      <c r="I19" s="85" t="str">
        <f t="shared" si="4"/>
        <v>0150</v>
      </c>
      <c r="J19" s="122">
        <v>6200</v>
      </c>
      <c r="K19" s="122">
        <v>6200</v>
      </c>
      <c r="L19" s="122">
        <v>6200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15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08008</v>
      </c>
      <c r="B20" s="85" t="str">
        <f>IF(C20="","",VLOOKUP('OPĆI DIO'!$C$3,'OPĆI DIO'!$L$6:$U$138,9,FALSE))</f>
        <v>Javni instituti</v>
      </c>
      <c r="C20" s="90">
        <v>11</v>
      </c>
      <c r="D20" s="85" t="str">
        <f t="shared" si="1"/>
        <v>Opći prihodi i primici</v>
      </c>
      <c r="E20" s="90">
        <v>3238</v>
      </c>
      <c r="F20" s="85" t="str">
        <f t="shared" si="2"/>
        <v>Računalne usluge</v>
      </c>
      <c r="G20" s="123" t="s">
        <v>696</v>
      </c>
      <c r="H20" s="85" t="str">
        <f t="shared" si="3"/>
        <v>PROGRAMSKO FINANCIRANJE JAVNIH ZNANSTVENIH INSTITUTA</v>
      </c>
      <c r="I20" s="85" t="str">
        <f t="shared" si="4"/>
        <v>0150</v>
      </c>
      <c r="J20" s="122">
        <v>19628</v>
      </c>
      <c r="K20" s="122">
        <v>19629</v>
      </c>
      <c r="L20" s="122">
        <v>19629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15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08008</v>
      </c>
      <c r="B21" s="85" t="str">
        <f>IF(C21="","",VLOOKUP('OPĆI DIO'!$C$3,'OPĆI DIO'!$L$6:$U$138,9,FALSE))</f>
        <v>Javni instituti</v>
      </c>
      <c r="C21" s="90">
        <v>11</v>
      </c>
      <c r="D21" s="85" t="str">
        <f t="shared" si="1"/>
        <v>Opći prihodi i primici</v>
      </c>
      <c r="E21" s="90">
        <v>3239</v>
      </c>
      <c r="F21" s="85" t="str">
        <f t="shared" si="2"/>
        <v>Ostale usluge</v>
      </c>
      <c r="G21" s="123" t="s">
        <v>696</v>
      </c>
      <c r="H21" s="85" t="str">
        <f t="shared" si="3"/>
        <v>PROGRAMSKO FINANCIRANJE JAVNIH ZNANSTVENIH INSTITUTA</v>
      </c>
      <c r="I21" s="85" t="str">
        <f t="shared" si="4"/>
        <v>0150</v>
      </c>
      <c r="J21" s="122">
        <v>5000</v>
      </c>
      <c r="K21" s="122">
        <v>5000</v>
      </c>
      <c r="L21" s="122">
        <v>5000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15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08008</v>
      </c>
      <c r="B22" s="85" t="str">
        <f>IF(C22="","",VLOOKUP('OPĆI DIO'!$C$3,'OPĆI DIO'!$L$6:$U$138,9,FALSE))</f>
        <v>Javni instituti</v>
      </c>
      <c r="C22" s="90">
        <v>11</v>
      </c>
      <c r="D22" s="85" t="str">
        <f t="shared" si="1"/>
        <v>Opći prihodi i primici</v>
      </c>
      <c r="E22" s="90">
        <v>3241</v>
      </c>
      <c r="F22" s="85" t="str">
        <f t="shared" si="2"/>
        <v>Naknade troškova osobama izvan radnog odnosa</v>
      </c>
      <c r="G22" s="123" t="s">
        <v>696</v>
      </c>
      <c r="H22" s="85" t="str">
        <f t="shared" si="3"/>
        <v>PROGRAMSKO FINANCIRANJE JAVNIH ZNANSTVENIH INSTITUTA</v>
      </c>
      <c r="I22" s="85" t="str">
        <f t="shared" si="4"/>
        <v>0150</v>
      </c>
      <c r="J22" s="122">
        <v>1000</v>
      </c>
      <c r="K22" s="122">
        <v>1000</v>
      </c>
      <c r="L22" s="122">
        <v>1000</v>
      </c>
      <c r="M22" s="89"/>
      <c r="O22" t="str">
        <f t="shared" si="5"/>
        <v>324</v>
      </c>
      <c r="P22" t="str">
        <f t="shared" si="6"/>
        <v>32</v>
      </c>
      <c r="Q22" t="str">
        <f t="shared" si="7"/>
        <v>11</v>
      </c>
      <c r="R22" t="str">
        <f t="shared" si="8"/>
        <v>15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08008</v>
      </c>
      <c r="B23" s="85" t="str">
        <f>IF(C23="","",VLOOKUP('OPĆI DIO'!$C$3,'OPĆI DIO'!$L$6:$U$138,9,FALSE))</f>
        <v>Javni instituti</v>
      </c>
      <c r="C23" s="90">
        <v>11</v>
      </c>
      <c r="D23" s="85" t="str">
        <f t="shared" si="1"/>
        <v>Opći prihodi i primici</v>
      </c>
      <c r="E23" s="90">
        <v>3291</v>
      </c>
      <c r="F23" s="85" t="str">
        <f t="shared" si="2"/>
        <v>Naknade za rad predstavničkih i izvršnih tijela, povjerensta</v>
      </c>
      <c r="G23" s="123" t="s">
        <v>696</v>
      </c>
      <c r="H23" s="85" t="str">
        <f t="shared" si="3"/>
        <v>PROGRAMSKO FINANCIRANJE JAVNIH ZNANSTVENIH INSTITUTA</v>
      </c>
      <c r="I23" s="85" t="str">
        <f t="shared" si="4"/>
        <v>0150</v>
      </c>
      <c r="J23" s="122">
        <v>3000</v>
      </c>
      <c r="K23" s="122">
        <v>3000</v>
      </c>
      <c r="L23" s="122">
        <v>3000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15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08008</v>
      </c>
      <c r="B24" s="85" t="str">
        <f>IF(C24="","",VLOOKUP('OPĆI DIO'!$C$3,'OPĆI DIO'!$L$6:$U$138,9,FALSE))</f>
        <v>Javni instituti</v>
      </c>
      <c r="C24" s="90">
        <v>11</v>
      </c>
      <c r="D24" s="85" t="str">
        <f t="shared" si="1"/>
        <v>Opći prihodi i primici</v>
      </c>
      <c r="E24" s="90">
        <v>3292</v>
      </c>
      <c r="F24" s="85" t="str">
        <f t="shared" si="2"/>
        <v>Premije osiguranja</v>
      </c>
      <c r="G24" s="123" t="s">
        <v>696</v>
      </c>
      <c r="H24" s="85" t="str">
        <f t="shared" si="3"/>
        <v>PROGRAMSKO FINANCIRANJE JAVNIH ZNANSTVENIH INSTITUTA</v>
      </c>
      <c r="I24" s="85" t="str">
        <f t="shared" si="4"/>
        <v>0150</v>
      </c>
      <c r="J24" s="122">
        <v>3300</v>
      </c>
      <c r="K24" s="122">
        <v>3300</v>
      </c>
      <c r="L24" s="122">
        <v>3300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15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08008</v>
      </c>
      <c r="B25" s="85" t="str">
        <f>IF(C25="","",VLOOKUP('OPĆI DIO'!$C$3,'OPĆI DIO'!$L$6:$U$138,9,FALSE))</f>
        <v>Javni instituti</v>
      </c>
      <c r="C25" s="90">
        <v>11</v>
      </c>
      <c r="D25" s="85" t="str">
        <f t="shared" si="1"/>
        <v>Opći prihodi i primici</v>
      </c>
      <c r="E25" s="90">
        <v>3293</v>
      </c>
      <c r="F25" s="85" t="str">
        <f t="shared" si="2"/>
        <v>Reprezentacija</v>
      </c>
      <c r="G25" s="123" t="s">
        <v>696</v>
      </c>
      <c r="H25" s="85" t="str">
        <f t="shared" si="3"/>
        <v>PROGRAMSKO FINANCIRANJE JAVNIH ZNANSTVENIH INSTITUTA</v>
      </c>
      <c r="I25" s="85" t="str">
        <f t="shared" si="4"/>
        <v>0150</v>
      </c>
      <c r="J25" s="122">
        <v>150</v>
      </c>
      <c r="K25" s="122">
        <v>150</v>
      </c>
      <c r="L25" s="122">
        <v>150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15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08008</v>
      </c>
      <c r="B26" s="85" t="str">
        <f>IF(C26="","",VLOOKUP('OPĆI DIO'!$C$3,'OPĆI DIO'!$L$6:$U$138,9,FALSE))</f>
        <v>Javni instituti</v>
      </c>
      <c r="C26" s="90">
        <v>11</v>
      </c>
      <c r="D26" s="85" t="str">
        <f t="shared" si="1"/>
        <v>Opći prihodi i primici</v>
      </c>
      <c r="E26" s="90">
        <v>3294</v>
      </c>
      <c r="F26" s="85" t="str">
        <f t="shared" si="2"/>
        <v>Članarine i norme</v>
      </c>
      <c r="G26" s="123" t="s">
        <v>696</v>
      </c>
      <c r="H26" s="85" t="str">
        <f t="shared" si="3"/>
        <v>PROGRAMSKO FINANCIRANJE JAVNIH ZNANSTVENIH INSTITUTA</v>
      </c>
      <c r="I26" s="85" t="str">
        <f t="shared" si="4"/>
        <v>0150</v>
      </c>
      <c r="J26" s="122">
        <v>200</v>
      </c>
      <c r="K26" s="122">
        <v>200</v>
      </c>
      <c r="L26" s="122">
        <v>200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15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08008</v>
      </c>
      <c r="B27" s="85" t="str">
        <f>IF(C27="","",VLOOKUP('OPĆI DIO'!$C$3,'OPĆI DIO'!$L$6:$U$138,9,FALSE))</f>
        <v>Javni instituti</v>
      </c>
      <c r="C27" s="90">
        <v>11</v>
      </c>
      <c r="D27" s="85" t="str">
        <f t="shared" si="1"/>
        <v>Opći prihodi i primici</v>
      </c>
      <c r="E27" s="90">
        <v>3295</v>
      </c>
      <c r="F27" s="85" t="str">
        <f t="shared" si="2"/>
        <v>Pristojbe i naknade</v>
      </c>
      <c r="G27" s="123" t="s">
        <v>696</v>
      </c>
      <c r="H27" s="85" t="str">
        <f t="shared" si="3"/>
        <v>PROGRAMSKO FINANCIRANJE JAVNIH ZNANSTVENIH INSTITUTA</v>
      </c>
      <c r="I27" s="85" t="str">
        <f t="shared" si="4"/>
        <v>0150</v>
      </c>
      <c r="J27" s="122">
        <v>200</v>
      </c>
      <c r="K27" s="122">
        <v>200</v>
      </c>
      <c r="L27" s="122">
        <v>200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15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08008</v>
      </c>
      <c r="B28" s="85" t="str">
        <f>IF(C28="","",VLOOKUP('OPĆI DIO'!$C$3,'OPĆI DIO'!$L$6:$U$138,9,FALSE))</f>
        <v>Javni instituti</v>
      </c>
      <c r="C28" s="90">
        <v>11</v>
      </c>
      <c r="D28" s="85" t="str">
        <f t="shared" si="1"/>
        <v>Opći prihodi i primici</v>
      </c>
      <c r="E28" s="90">
        <v>3299</v>
      </c>
      <c r="F28" s="85" t="str">
        <f t="shared" si="2"/>
        <v>Ostali nespomenuti rashodi poslovanja</v>
      </c>
      <c r="G28" s="123" t="s">
        <v>696</v>
      </c>
      <c r="H28" s="85" t="str">
        <f t="shared" si="3"/>
        <v>PROGRAMSKO FINANCIRANJE JAVNIH ZNANSTVENIH INSTITUTA</v>
      </c>
      <c r="I28" s="85" t="str">
        <f t="shared" si="4"/>
        <v>0150</v>
      </c>
      <c r="J28" s="122">
        <v>200</v>
      </c>
      <c r="K28" s="122">
        <v>200</v>
      </c>
      <c r="L28" s="122">
        <v>200</v>
      </c>
      <c r="M28" s="89"/>
      <c r="O28" t="str">
        <f t="shared" si="5"/>
        <v>329</v>
      </c>
      <c r="P28" t="str">
        <f t="shared" si="6"/>
        <v>32</v>
      </c>
      <c r="Q28" t="str">
        <f t="shared" si="7"/>
        <v>11</v>
      </c>
      <c r="R28" t="str">
        <f t="shared" si="8"/>
        <v>15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08008</v>
      </c>
      <c r="B29" s="85" t="str">
        <f>IF(C29="","",VLOOKUP('OPĆI DIO'!$C$3,'OPĆI DIO'!$L$6:$U$138,9,FALSE))</f>
        <v>Javni instituti</v>
      </c>
      <c r="C29" s="90">
        <v>11</v>
      </c>
      <c r="D29" s="85" t="str">
        <f t="shared" si="1"/>
        <v>Opći prihodi i primici</v>
      </c>
      <c r="E29" s="90">
        <v>3431</v>
      </c>
      <c r="F29" s="85" t="str">
        <f t="shared" si="2"/>
        <v>Bankarske usluge i usluge platnog prometa</v>
      </c>
      <c r="G29" s="123" t="s">
        <v>696</v>
      </c>
      <c r="H29" s="85" t="str">
        <f t="shared" si="3"/>
        <v>PROGRAMSKO FINANCIRANJE JAVNIH ZNANSTVENIH INSTITUTA</v>
      </c>
      <c r="I29" s="85" t="str">
        <f t="shared" si="4"/>
        <v>0150</v>
      </c>
      <c r="J29" s="122">
        <v>930</v>
      </c>
      <c r="K29" s="122">
        <v>930</v>
      </c>
      <c r="L29" s="122">
        <v>930</v>
      </c>
      <c r="M29" s="89"/>
      <c r="O29" t="str">
        <f t="shared" si="5"/>
        <v>343</v>
      </c>
      <c r="P29" t="str">
        <f t="shared" si="6"/>
        <v>34</v>
      </c>
      <c r="Q29" t="str">
        <f t="shared" si="7"/>
        <v>11</v>
      </c>
      <c r="R29" t="str">
        <f t="shared" si="8"/>
        <v>15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08008</v>
      </c>
      <c r="B30" s="85" t="str">
        <f>IF(C30="","",VLOOKUP('OPĆI DIO'!$C$3,'OPĆI DIO'!$L$6:$U$138,9,FALSE))</f>
        <v>Javni instituti</v>
      </c>
      <c r="C30" s="90">
        <v>11</v>
      </c>
      <c r="D30" s="85" t="str">
        <f t="shared" si="1"/>
        <v>Opći prihodi i primici</v>
      </c>
      <c r="E30" s="90">
        <v>4221</v>
      </c>
      <c r="F30" s="85" t="str">
        <f t="shared" si="2"/>
        <v>Uredska oprema i namještaj</v>
      </c>
      <c r="G30" s="123" t="s">
        <v>696</v>
      </c>
      <c r="H30" s="85" t="str">
        <f t="shared" si="3"/>
        <v>PROGRAMSKO FINANCIRANJE JAVNIH ZNANSTVENIH INSTITUTA</v>
      </c>
      <c r="I30" s="85" t="str">
        <f t="shared" si="4"/>
        <v>0150</v>
      </c>
      <c r="J30" s="122">
        <v>12000</v>
      </c>
      <c r="K30" s="122">
        <v>12000</v>
      </c>
      <c r="L30" s="122">
        <v>12000</v>
      </c>
      <c r="M30" s="89"/>
      <c r="O30" t="str">
        <f t="shared" si="5"/>
        <v>422</v>
      </c>
      <c r="P30" t="str">
        <f t="shared" si="6"/>
        <v>42</v>
      </c>
      <c r="Q30" t="str">
        <f t="shared" si="7"/>
        <v>11</v>
      </c>
      <c r="R30" t="str">
        <f t="shared" si="8"/>
        <v>15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08008</v>
      </c>
      <c r="B31" s="85" t="str">
        <f>IF(C31="","",VLOOKUP('OPĆI DIO'!$C$3,'OPĆI DIO'!$L$6:$U$138,9,FALSE))</f>
        <v>Javni instituti</v>
      </c>
      <c r="C31" s="90">
        <v>11</v>
      </c>
      <c r="D31" s="85" t="str">
        <f t="shared" si="1"/>
        <v>Opći prihodi i primici</v>
      </c>
      <c r="E31" s="90">
        <v>4227</v>
      </c>
      <c r="F31" s="85" t="str">
        <f t="shared" si="2"/>
        <v>Uređaji, strojevi i oprema za ostale namjene</v>
      </c>
      <c r="G31" s="123" t="s">
        <v>696</v>
      </c>
      <c r="H31" s="85" t="str">
        <f t="shared" si="3"/>
        <v>PROGRAMSKO FINANCIRANJE JAVNIH ZNANSTVENIH INSTITUTA</v>
      </c>
      <c r="I31" s="85" t="str">
        <f t="shared" si="4"/>
        <v>0150</v>
      </c>
      <c r="J31" s="122">
        <v>1866</v>
      </c>
      <c r="K31" s="122">
        <v>1866</v>
      </c>
      <c r="L31" s="122">
        <v>1866</v>
      </c>
      <c r="M31" s="89"/>
      <c r="O31" t="str">
        <f t="shared" si="5"/>
        <v>422</v>
      </c>
      <c r="P31" t="str">
        <f t="shared" si="6"/>
        <v>42</v>
      </c>
      <c r="Q31" t="str">
        <f t="shared" si="7"/>
        <v>11</v>
      </c>
      <c r="R31" t="str">
        <f t="shared" si="8"/>
        <v>15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08008</v>
      </c>
      <c r="B32" s="85" t="str">
        <f>IF(C32="","",VLOOKUP('OPĆI DIO'!$C$3,'OPĆI DIO'!$L$6:$U$138,9,FALSE))</f>
        <v>Javni instituti</v>
      </c>
      <c r="C32" s="90">
        <v>11</v>
      </c>
      <c r="D32" s="85" t="str">
        <f t="shared" si="1"/>
        <v>Opći prihodi i primici</v>
      </c>
      <c r="E32" s="90">
        <v>4241</v>
      </c>
      <c r="F32" s="85" t="str">
        <f t="shared" si="2"/>
        <v>Knjige</v>
      </c>
      <c r="G32" s="123" t="s">
        <v>696</v>
      </c>
      <c r="H32" s="85" t="str">
        <f t="shared" si="3"/>
        <v>PROGRAMSKO FINANCIRANJE JAVNIH ZNANSTVENIH INSTITUTA</v>
      </c>
      <c r="I32" s="85" t="str">
        <f t="shared" si="4"/>
        <v>0150</v>
      </c>
      <c r="J32" s="122">
        <v>250</v>
      </c>
      <c r="K32" s="122">
        <v>250</v>
      </c>
      <c r="L32" s="122">
        <v>250</v>
      </c>
      <c r="M32" s="89"/>
      <c r="O32" t="str">
        <f t="shared" si="5"/>
        <v>424</v>
      </c>
      <c r="P32" t="str">
        <f t="shared" si="6"/>
        <v>42</v>
      </c>
      <c r="Q32" t="str">
        <f t="shared" si="7"/>
        <v>11</v>
      </c>
      <c r="R32" t="str">
        <f t="shared" si="8"/>
        <v>15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08008</v>
      </c>
      <c r="B33" s="85" t="str">
        <f>IF(C33="","",VLOOKUP('OPĆI DIO'!$C$3,'OPĆI DIO'!$L$6:$U$138,9,FALSE))</f>
        <v>Javni instituti</v>
      </c>
      <c r="C33" s="90">
        <v>11</v>
      </c>
      <c r="D33" s="85" t="str">
        <f t="shared" si="1"/>
        <v>Opći prihodi i primici</v>
      </c>
      <c r="E33" s="90">
        <v>4262</v>
      </c>
      <c r="F33" s="85" t="str">
        <f t="shared" si="2"/>
        <v>Ulaganja u računalne programe</v>
      </c>
      <c r="G33" s="123" t="s">
        <v>696</v>
      </c>
      <c r="H33" s="85" t="str">
        <f t="shared" si="3"/>
        <v>PROGRAMSKO FINANCIRANJE JAVNIH ZNANSTVENIH INSTITUTA</v>
      </c>
      <c r="I33" s="85" t="str">
        <f t="shared" si="4"/>
        <v>0150</v>
      </c>
      <c r="J33" s="122">
        <v>1866</v>
      </c>
      <c r="K33" s="122">
        <v>1866</v>
      </c>
      <c r="L33" s="122">
        <v>1866</v>
      </c>
      <c r="M33" s="89"/>
      <c r="O33" t="str">
        <f t="shared" si="5"/>
        <v>426</v>
      </c>
      <c r="P33" t="str">
        <f t="shared" si="6"/>
        <v>42</v>
      </c>
      <c r="Q33" t="str">
        <f t="shared" si="7"/>
        <v>11</v>
      </c>
      <c r="R33" t="str">
        <f t="shared" si="8"/>
        <v>15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08008</v>
      </c>
      <c r="B34" s="85" t="str">
        <f>IF(C34="","",VLOOKUP('OPĆI DIO'!$C$3,'OPĆI DIO'!$L$6:$U$138,9,FALSE))</f>
        <v>Javni instituti</v>
      </c>
      <c r="C34" s="90">
        <v>11</v>
      </c>
      <c r="D34" s="85" t="str">
        <f t="shared" si="1"/>
        <v>Opći prihodi i primici</v>
      </c>
      <c r="E34" s="90">
        <v>4511</v>
      </c>
      <c r="F34" s="85" t="str">
        <f t="shared" si="2"/>
        <v>Dodatna ulaganja na građevinskim objektima</v>
      </c>
      <c r="G34" s="123" t="s">
        <v>696</v>
      </c>
      <c r="H34" s="85" t="str">
        <f t="shared" si="3"/>
        <v>PROGRAMSKO FINANCIRANJE JAVNIH ZNANSTVENIH INSTITUTA</v>
      </c>
      <c r="I34" s="85" t="str">
        <f t="shared" si="4"/>
        <v>0150</v>
      </c>
      <c r="J34" s="122">
        <v>1015</v>
      </c>
      <c r="K34" s="122">
        <v>1015</v>
      </c>
      <c r="L34" s="122">
        <v>1015</v>
      </c>
      <c r="M34" s="89"/>
      <c r="O34" t="str">
        <f t="shared" si="5"/>
        <v>451</v>
      </c>
      <c r="P34" t="str">
        <f t="shared" si="6"/>
        <v>45</v>
      </c>
      <c r="Q34" t="str">
        <f t="shared" si="7"/>
        <v>11</v>
      </c>
      <c r="R34" t="str">
        <f t="shared" si="8"/>
        <v>15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08008</v>
      </c>
      <c r="B35" s="85" t="str">
        <f>IF(C35="","",VLOOKUP('OPĆI DIO'!$C$3,'OPĆI DIO'!$L$6:$U$138,9,FALSE))</f>
        <v>Javni instituti</v>
      </c>
      <c r="C35" s="90">
        <v>11</v>
      </c>
      <c r="D35" s="85" t="str">
        <f t="shared" si="1"/>
        <v>Opći prihodi i primici</v>
      </c>
      <c r="E35" s="90">
        <v>4521</v>
      </c>
      <c r="F35" s="85" t="str">
        <f t="shared" si="2"/>
        <v>Dodatna ulaganja na postrojenjima i opremi</v>
      </c>
      <c r="G35" s="123" t="s">
        <v>696</v>
      </c>
      <c r="H35" s="85" t="str">
        <f t="shared" si="3"/>
        <v>PROGRAMSKO FINANCIRANJE JAVNIH ZNANSTVENIH INSTITUTA</v>
      </c>
      <c r="I35" s="85" t="str">
        <f t="shared" si="4"/>
        <v>0150</v>
      </c>
      <c r="J35" s="122">
        <v>1015</v>
      </c>
      <c r="K35" s="122">
        <v>1015</v>
      </c>
      <c r="L35" s="122">
        <v>1015</v>
      </c>
      <c r="M35" s="89"/>
      <c r="O35" t="str">
        <f t="shared" si="5"/>
        <v>452</v>
      </c>
      <c r="P35" t="str">
        <f t="shared" si="6"/>
        <v>45</v>
      </c>
      <c r="Q35" t="str">
        <f t="shared" si="7"/>
        <v>11</v>
      </c>
      <c r="R35" t="str">
        <f t="shared" si="8"/>
        <v>15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08008</v>
      </c>
      <c r="B36" s="85" t="str">
        <f>IF(C36="","",VLOOKUP('OPĆI DIO'!$C$3,'OPĆI DIO'!$L$6:$U$138,9,FALSE))</f>
        <v>Javni instituti</v>
      </c>
      <c r="C36" s="90">
        <v>31</v>
      </c>
      <c r="D36" s="85" t="str">
        <f t="shared" si="1"/>
        <v>Vlastiti prihodi</v>
      </c>
      <c r="E36" s="90">
        <v>3111</v>
      </c>
      <c r="F36" s="85" t="str">
        <f t="shared" si="2"/>
        <v>Plaće za redovan rad</v>
      </c>
      <c r="G36" s="123" t="s">
        <v>695</v>
      </c>
      <c r="H36" s="85" t="str">
        <f t="shared" si="3"/>
        <v>REDOVNA DJELATNOST JAVNIH INSTITUTA (IZ EVIDENCIJSKIH PRIHODA)</v>
      </c>
      <c r="I36" s="85" t="str">
        <f t="shared" si="4"/>
        <v>0150</v>
      </c>
      <c r="J36" s="122">
        <v>28000</v>
      </c>
      <c r="K36" s="122">
        <v>28000</v>
      </c>
      <c r="L36" s="122">
        <v>30000</v>
      </c>
      <c r="M36" s="89"/>
      <c r="O36" t="str">
        <f t="shared" si="5"/>
        <v>311</v>
      </c>
      <c r="P36" t="str">
        <f t="shared" si="6"/>
        <v>31</v>
      </c>
      <c r="Q36" t="str">
        <f t="shared" si="7"/>
        <v>31</v>
      </c>
      <c r="R36" t="str">
        <f t="shared" si="8"/>
        <v>15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08008</v>
      </c>
      <c r="B37" s="85" t="str">
        <f>IF(C37="","",VLOOKUP('OPĆI DIO'!$C$3,'OPĆI DIO'!$L$6:$U$138,9,FALSE))</f>
        <v>Javni instituti</v>
      </c>
      <c r="C37" s="90">
        <v>31</v>
      </c>
      <c r="D37" s="85" t="str">
        <f t="shared" si="1"/>
        <v>Vlastiti prihodi</v>
      </c>
      <c r="E37" s="90">
        <v>3113</v>
      </c>
      <c r="F37" s="85" t="str">
        <f t="shared" si="2"/>
        <v>Plaće za prekovremeni rad</v>
      </c>
      <c r="G37" s="123" t="s">
        <v>695</v>
      </c>
      <c r="H37" s="85" t="str">
        <f t="shared" si="3"/>
        <v>REDOVNA DJELATNOST JAVNIH INSTITUTA (IZ EVIDENCIJSKIH PRIHODA)</v>
      </c>
      <c r="I37" s="85" t="str">
        <f t="shared" si="4"/>
        <v>0150</v>
      </c>
      <c r="J37" s="122">
        <v>4000</v>
      </c>
      <c r="K37" s="122">
        <v>6000</v>
      </c>
      <c r="L37" s="122">
        <v>8000</v>
      </c>
      <c r="M37" s="89"/>
      <c r="O37" t="str">
        <f t="shared" si="5"/>
        <v>311</v>
      </c>
      <c r="P37" t="str">
        <f t="shared" si="6"/>
        <v>31</v>
      </c>
      <c r="Q37" t="str">
        <f t="shared" si="7"/>
        <v>31</v>
      </c>
      <c r="R37" t="str">
        <f t="shared" si="8"/>
        <v>15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08008</v>
      </c>
      <c r="B38" s="85" t="str">
        <f>IF(C38="","",VLOOKUP('OPĆI DIO'!$C$3,'OPĆI DIO'!$L$6:$U$138,9,FALSE))</f>
        <v>Javni instituti</v>
      </c>
      <c r="C38" s="90">
        <v>31</v>
      </c>
      <c r="D38" s="85" t="str">
        <f t="shared" si="1"/>
        <v>Vlastiti prihodi</v>
      </c>
      <c r="E38" s="90">
        <v>3132</v>
      </c>
      <c r="F38" s="85" t="str">
        <f t="shared" si="2"/>
        <v>Doprinosi za obvezno zdravstveno osiguranje</v>
      </c>
      <c r="G38" s="123" t="s">
        <v>695</v>
      </c>
      <c r="H38" s="85" t="str">
        <f t="shared" si="3"/>
        <v>REDOVNA DJELATNOST JAVNIH INSTITUTA (IZ EVIDENCIJSKIH PRIHODA)</v>
      </c>
      <c r="I38" s="85" t="str">
        <f t="shared" si="4"/>
        <v>0150</v>
      </c>
      <c r="J38" s="122">
        <v>5280</v>
      </c>
      <c r="K38" s="122">
        <v>5610</v>
      </c>
      <c r="L38" s="122">
        <v>6270</v>
      </c>
      <c r="M38" s="89"/>
      <c r="O38" t="str">
        <f t="shared" si="5"/>
        <v>313</v>
      </c>
      <c r="P38" t="str">
        <f t="shared" si="6"/>
        <v>31</v>
      </c>
      <c r="Q38" t="str">
        <f t="shared" si="7"/>
        <v>31</v>
      </c>
      <c r="R38" t="str">
        <f t="shared" si="8"/>
        <v>15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08008</v>
      </c>
      <c r="B39" s="85" t="str">
        <f>IF(C39="","",VLOOKUP('OPĆI DIO'!$C$3,'OPĆI DIO'!$L$6:$U$138,9,FALSE))</f>
        <v>Javni instituti</v>
      </c>
      <c r="C39" s="90">
        <v>31</v>
      </c>
      <c r="D39" s="85" t="str">
        <f t="shared" si="1"/>
        <v>Vlastiti prihodi</v>
      </c>
      <c r="E39" s="90">
        <v>3121</v>
      </c>
      <c r="F39" s="85" t="str">
        <f t="shared" si="2"/>
        <v>Ostali rashodi za zaposlene</v>
      </c>
      <c r="G39" s="123" t="s">
        <v>695</v>
      </c>
      <c r="H39" s="85" t="str">
        <f t="shared" si="3"/>
        <v>REDOVNA DJELATNOST JAVNIH INSTITUTA (IZ EVIDENCIJSKIH PRIHODA)</v>
      </c>
      <c r="I39" s="85" t="str">
        <f t="shared" si="4"/>
        <v>0150</v>
      </c>
      <c r="J39" s="122">
        <v>48000</v>
      </c>
      <c r="K39" s="122">
        <v>48000</v>
      </c>
      <c r="L39" s="122">
        <v>48000</v>
      </c>
      <c r="M39" s="89"/>
      <c r="O39" t="str">
        <f t="shared" si="5"/>
        <v>312</v>
      </c>
      <c r="P39" t="str">
        <f t="shared" si="6"/>
        <v>31</v>
      </c>
      <c r="Q39" t="str">
        <f t="shared" si="7"/>
        <v>31</v>
      </c>
      <c r="R39" t="str">
        <f t="shared" si="8"/>
        <v>15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08008</v>
      </c>
      <c r="B40" s="85" t="str">
        <f>IF(C40="","",VLOOKUP('OPĆI DIO'!$C$3,'OPĆI DIO'!$L$6:$U$138,9,FALSE))</f>
        <v>Javni instituti</v>
      </c>
      <c r="C40" s="90">
        <v>31</v>
      </c>
      <c r="D40" s="85" t="str">
        <f t="shared" si="1"/>
        <v>Vlastiti prihodi</v>
      </c>
      <c r="E40" s="90">
        <v>3211</v>
      </c>
      <c r="F40" s="85" t="str">
        <f t="shared" si="2"/>
        <v>Službena putovanja</v>
      </c>
      <c r="G40" s="123" t="s">
        <v>695</v>
      </c>
      <c r="H40" s="85" t="str">
        <f t="shared" si="3"/>
        <v>REDOVNA DJELATNOST JAVNIH INSTITUTA (IZ EVIDENCIJSKIH PRIHODA)</v>
      </c>
      <c r="I40" s="85" t="str">
        <f t="shared" si="4"/>
        <v>0150</v>
      </c>
      <c r="J40" s="122">
        <v>20000</v>
      </c>
      <c r="K40" s="122">
        <v>21000</v>
      </c>
      <c r="L40" s="122">
        <v>21000</v>
      </c>
      <c r="M40" s="89"/>
      <c r="O40" t="str">
        <f t="shared" si="5"/>
        <v>321</v>
      </c>
      <c r="P40" t="str">
        <f t="shared" si="6"/>
        <v>32</v>
      </c>
      <c r="Q40" t="str">
        <f t="shared" si="7"/>
        <v>31</v>
      </c>
      <c r="R40" t="str">
        <f t="shared" si="8"/>
        <v>15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08008</v>
      </c>
      <c r="B41" s="85" t="str">
        <f>IF(C41="","",VLOOKUP('OPĆI DIO'!$C$3,'OPĆI DIO'!$L$6:$U$138,9,FALSE))</f>
        <v>Javni instituti</v>
      </c>
      <c r="C41" s="90">
        <v>31</v>
      </c>
      <c r="D41" s="85" t="str">
        <f t="shared" si="1"/>
        <v>Vlastiti prihodi</v>
      </c>
      <c r="E41" s="90">
        <v>3213</v>
      </c>
      <c r="F41" s="85" t="str">
        <f t="shared" si="2"/>
        <v>Stručno usavršavanje zaposlenika</v>
      </c>
      <c r="G41" s="123" t="s">
        <v>695</v>
      </c>
      <c r="H41" s="85" t="str">
        <f t="shared" si="3"/>
        <v>REDOVNA DJELATNOST JAVNIH INSTITUTA (IZ EVIDENCIJSKIH PRIHODA)</v>
      </c>
      <c r="I41" s="85" t="str">
        <f t="shared" si="4"/>
        <v>0150</v>
      </c>
      <c r="J41" s="122">
        <v>20000</v>
      </c>
      <c r="K41" s="122">
        <v>21000</v>
      </c>
      <c r="L41" s="122">
        <v>21000</v>
      </c>
      <c r="M41" s="89"/>
      <c r="O41" t="str">
        <f t="shared" si="5"/>
        <v>321</v>
      </c>
      <c r="P41" t="str">
        <f t="shared" si="6"/>
        <v>32</v>
      </c>
      <c r="Q41" t="str">
        <f t="shared" si="7"/>
        <v>31</v>
      </c>
      <c r="R41" t="str">
        <f t="shared" si="8"/>
        <v>15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08008</v>
      </c>
      <c r="B42" s="85" t="str">
        <f>IF(C42="","",VLOOKUP('OPĆI DIO'!$C$3,'OPĆI DIO'!$L$6:$U$138,9,FALSE))</f>
        <v>Javni instituti</v>
      </c>
      <c r="C42" s="90">
        <v>31</v>
      </c>
      <c r="D42" s="85" t="str">
        <f t="shared" si="1"/>
        <v>Vlastiti prihodi</v>
      </c>
      <c r="E42" s="90">
        <v>3221</v>
      </c>
      <c r="F42" s="85" t="str">
        <f t="shared" si="2"/>
        <v>Uredski materijal i ostali materijalni rashodi</v>
      </c>
      <c r="G42" s="123" t="s">
        <v>695</v>
      </c>
      <c r="H42" s="85" t="str">
        <f t="shared" si="3"/>
        <v>REDOVNA DJELATNOST JAVNIH INSTITUTA (IZ EVIDENCIJSKIH PRIHODA)</v>
      </c>
      <c r="I42" s="85" t="str">
        <f t="shared" si="4"/>
        <v>0150</v>
      </c>
      <c r="J42" s="122">
        <v>10000</v>
      </c>
      <c r="K42" s="122">
        <v>10000</v>
      </c>
      <c r="L42" s="122">
        <v>10000</v>
      </c>
      <c r="M42" s="89"/>
      <c r="O42" t="str">
        <f t="shared" si="5"/>
        <v>322</v>
      </c>
      <c r="P42" t="str">
        <f t="shared" si="6"/>
        <v>32</v>
      </c>
      <c r="Q42" t="str">
        <f t="shared" si="7"/>
        <v>31</v>
      </c>
      <c r="R42" t="str">
        <f t="shared" si="8"/>
        <v>15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08008</v>
      </c>
      <c r="B43" s="85" t="str">
        <f>IF(C43="","",VLOOKUP('OPĆI DIO'!$C$3,'OPĆI DIO'!$L$6:$U$138,9,FALSE))</f>
        <v>Javni instituti</v>
      </c>
      <c r="C43" s="90">
        <v>31</v>
      </c>
      <c r="D43" s="85" t="str">
        <f t="shared" si="1"/>
        <v>Vlastiti prihodi</v>
      </c>
      <c r="E43" s="90">
        <v>3223</v>
      </c>
      <c r="F43" s="85" t="str">
        <f t="shared" si="2"/>
        <v>Energija</v>
      </c>
      <c r="G43" s="123" t="s">
        <v>695</v>
      </c>
      <c r="H43" s="85" t="str">
        <f t="shared" si="3"/>
        <v>REDOVNA DJELATNOST JAVNIH INSTITUTA (IZ EVIDENCIJSKIH PRIHODA)</v>
      </c>
      <c r="I43" s="85" t="str">
        <f t="shared" si="4"/>
        <v>0150</v>
      </c>
      <c r="J43" s="122">
        <v>14000</v>
      </c>
      <c r="K43" s="122">
        <v>14000</v>
      </c>
      <c r="L43" s="122">
        <v>14000</v>
      </c>
      <c r="M43" s="89"/>
      <c r="O43" t="str">
        <f t="shared" si="5"/>
        <v>322</v>
      </c>
      <c r="P43" t="str">
        <f t="shared" si="6"/>
        <v>32</v>
      </c>
      <c r="Q43" t="str">
        <f t="shared" si="7"/>
        <v>31</v>
      </c>
      <c r="R43" t="str">
        <f t="shared" si="8"/>
        <v>15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08008</v>
      </c>
      <c r="B44" s="85" t="str">
        <f>IF(C44="","",VLOOKUP('OPĆI DIO'!$C$3,'OPĆI DIO'!$L$6:$U$138,9,FALSE))</f>
        <v>Javni instituti</v>
      </c>
      <c r="C44" s="90">
        <v>31</v>
      </c>
      <c r="D44" s="85" t="str">
        <f t="shared" si="1"/>
        <v>Vlastiti prihodi</v>
      </c>
      <c r="E44" s="90">
        <v>3224</v>
      </c>
      <c r="F44" s="85" t="str">
        <f t="shared" si="2"/>
        <v>Materijal i dijelovi za tekuće i investicijsko održavanje</v>
      </c>
      <c r="G44" s="123" t="s">
        <v>695</v>
      </c>
      <c r="H44" s="85" t="str">
        <f t="shared" si="3"/>
        <v>REDOVNA DJELATNOST JAVNIH INSTITUTA (IZ EVIDENCIJSKIH PRIHODA)</v>
      </c>
      <c r="I44" s="85" t="str">
        <f t="shared" si="4"/>
        <v>0150</v>
      </c>
      <c r="J44" s="122">
        <v>1000</v>
      </c>
      <c r="K44" s="122">
        <v>1500</v>
      </c>
      <c r="L44" s="122">
        <v>1500</v>
      </c>
      <c r="M44" s="89"/>
      <c r="O44" t="str">
        <f t="shared" si="5"/>
        <v>322</v>
      </c>
      <c r="P44" t="str">
        <f t="shared" si="6"/>
        <v>32</v>
      </c>
      <c r="Q44" t="str">
        <f t="shared" si="7"/>
        <v>31</v>
      </c>
      <c r="R44" t="str">
        <f t="shared" si="8"/>
        <v>15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08008</v>
      </c>
      <c r="B45" s="85" t="str">
        <f>IF(C45="","",VLOOKUP('OPĆI DIO'!$C$3,'OPĆI DIO'!$L$6:$U$138,9,FALSE))</f>
        <v>Javni instituti</v>
      </c>
      <c r="C45" s="90">
        <v>31</v>
      </c>
      <c r="D45" s="85" t="str">
        <f t="shared" si="1"/>
        <v>Vlastiti prihodi</v>
      </c>
      <c r="E45" s="90">
        <v>3227</v>
      </c>
      <c r="F45" s="85" t="str">
        <f t="shared" si="2"/>
        <v>Službena, radna i zaštitna odjeća i obuća</v>
      </c>
      <c r="G45" s="123" t="s">
        <v>695</v>
      </c>
      <c r="H45" s="85" t="str">
        <f t="shared" si="3"/>
        <v>REDOVNA DJELATNOST JAVNIH INSTITUTA (IZ EVIDENCIJSKIH PRIHODA)</v>
      </c>
      <c r="I45" s="85" t="str">
        <f t="shared" si="4"/>
        <v>0150</v>
      </c>
      <c r="J45" s="122">
        <v>100</v>
      </c>
      <c r="K45" s="122">
        <v>100</v>
      </c>
      <c r="L45" s="122">
        <v>100</v>
      </c>
      <c r="M45" s="89"/>
      <c r="O45" t="str">
        <f t="shared" si="5"/>
        <v>322</v>
      </c>
      <c r="P45" t="str">
        <f t="shared" si="6"/>
        <v>32</v>
      </c>
      <c r="Q45" t="str">
        <f t="shared" si="7"/>
        <v>31</v>
      </c>
      <c r="R45" t="str">
        <f t="shared" si="8"/>
        <v>15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08008</v>
      </c>
      <c r="B46" s="85" t="str">
        <f>IF(C46="","",VLOOKUP('OPĆI DIO'!$C$3,'OPĆI DIO'!$L$6:$U$138,9,FALSE))</f>
        <v>Javni instituti</v>
      </c>
      <c r="C46" s="90">
        <v>31</v>
      </c>
      <c r="D46" s="85" t="str">
        <f t="shared" si="1"/>
        <v>Vlastiti prihodi</v>
      </c>
      <c r="E46" s="90">
        <v>3231</v>
      </c>
      <c r="F46" s="85" t="str">
        <f t="shared" si="2"/>
        <v>Usluge telefona, pošte i prijevoza</v>
      </c>
      <c r="G46" s="123" t="s">
        <v>695</v>
      </c>
      <c r="H46" s="85" t="str">
        <f t="shared" si="3"/>
        <v>REDOVNA DJELATNOST JAVNIH INSTITUTA (IZ EVIDENCIJSKIH PRIHODA)</v>
      </c>
      <c r="I46" s="85" t="str">
        <f t="shared" si="4"/>
        <v>0150</v>
      </c>
      <c r="J46" s="122">
        <v>1500</v>
      </c>
      <c r="K46" s="122">
        <v>1600</v>
      </c>
      <c r="L46" s="122">
        <v>1600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31</v>
      </c>
      <c r="R46" t="str">
        <f t="shared" si="8"/>
        <v>15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08008</v>
      </c>
      <c r="B47" s="85" t="str">
        <f>IF(C47="","",VLOOKUP('OPĆI DIO'!$C$3,'OPĆI DIO'!$L$6:$U$138,9,FALSE))</f>
        <v>Javni instituti</v>
      </c>
      <c r="C47" s="90">
        <v>31</v>
      </c>
      <c r="D47" s="85" t="str">
        <f t="shared" si="1"/>
        <v>Vlastiti prihodi</v>
      </c>
      <c r="E47" s="90">
        <v>3232</v>
      </c>
      <c r="F47" s="85" t="str">
        <f t="shared" si="2"/>
        <v>Usluge tekućeg i investicijskog održavanja</v>
      </c>
      <c r="G47" s="123" t="s">
        <v>695</v>
      </c>
      <c r="H47" s="85" t="str">
        <f t="shared" si="3"/>
        <v>REDOVNA DJELATNOST JAVNIH INSTITUTA (IZ EVIDENCIJSKIH PRIHODA)</v>
      </c>
      <c r="I47" s="85" t="str">
        <f t="shared" si="4"/>
        <v>0150</v>
      </c>
      <c r="J47" s="122">
        <v>8000</v>
      </c>
      <c r="K47" s="122">
        <v>8000</v>
      </c>
      <c r="L47" s="122">
        <v>8000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31</v>
      </c>
      <c r="R47" t="str">
        <f t="shared" si="8"/>
        <v>15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08008</v>
      </c>
      <c r="B48" s="85" t="str">
        <f>IF(C48="","",VLOOKUP('OPĆI DIO'!$C$3,'OPĆI DIO'!$L$6:$U$138,9,FALSE))</f>
        <v>Javni instituti</v>
      </c>
      <c r="C48" s="90">
        <v>31</v>
      </c>
      <c r="D48" s="85" t="str">
        <f t="shared" si="1"/>
        <v>Vlastiti prihodi</v>
      </c>
      <c r="E48" s="90">
        <v>3233</v>
      </c>
      <c r="F48" s="85" t="str">
        <f t="shared" si="2"/>
        <v>Usluge promidžbe i informiranja</v>
      </c>
      <c r="G48" s="123" t="s">
        <v>695</v>
      </c>
      <c r="H48" s="85" t="str">
        <f t="shared" si="3"/>
        <v>REDOVNA DJELATNOST JAVNIH INSTITUTA (IZ EVIDENCIJSKIH PRIHODA)</v>
      </c>
      <c r="I48" s="85" t="str">
        <f t="shared" si="4"/>
        <v>0150</v>
      </c>
      <c r="J48" s="122">
        <v>7000</v>
      </c>
      <c r="K48" s="122">
        <v>7000</v>
      </c>
      <c r="L48" s="122">
        <v>7000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31</v>
      </c>
      <c r="R48" t="str">
        <f t="shared" si="8"/>
        <v>15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08008</v>
      </c>
      <c r="B49" s="85" t="str">
        <f>IF(C49="","",VLOOKUP('OPĆI DIO'!$C$3,'OPĆI DIO'!$L$6:$U$138,9,FALSE))</f>
        <v>Javni instituti</v>
      </c>
      <c r="C49" s="90">
        <v>31</v>
      </c>
      <c r="D49" s="85" t="str">
        <f t="shared" si="1"/>
        <v>Vlastiti prihodi</v>
      </c>
      <c r="E49" s="90">
        <v>3234</v>
      </c>
      <c r="F49" s="85" t="str">
        <f t="shared" si="2"/>
        <v>Komunalne usluge</v>
      </c>
      <c r="G49" s="123" t="s">
        <v>695</v>
      </c>
      <c r="H49" s="85" t="str">
        <f t="shared" si="3"/>
        <v>REDOVNA DJELATNOST JAVNIH INSTITUTA (IZ EVIDENCIJSKIH PRIHODA)</v>
      </c>
      <c r="I49" s="85" t="str">
        <f t="shared" si="4"/>
        <v>0150</v>
      </c>
      <c r="J49" s="122">
        <v>4000</v>
      </c>
      <c r="K49" s="122">
        <v>4500</v>
      </c>
      <c r="L49" s="122">
        <v>4500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31</v>
      </c>
      <c r="R49" t="str">
        <f t="shared" si="8"/>
        <v>15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08008</v>
      </c>
      <c r="B50" s="85" t="str">
        <f>IF(C50="","",VLOOKUP('OPĆI DIO'!$C$3,'OPĆI DIO'!$L$6:$U$138,9,FALSE))</f>
        <v>Javni instituti</v>
      </c>
      <c r="C50" s="90">
        <v>31</v>
      </c>
      <c r="D50" s="85" t="str">
        <f t="shared" si="1"/>
        <v>Vlastiti prihodi</v>
      </c>
      <c r="E50" s="90">
        <v>3235</v>
      </c>
      <c r="F50" s="85" t="str">
        <f t="shared" si="2"/>
        <v>Zakupnine i najamnine</v>
      </c>
      <c r="G50" s="123" t="s">
        <v>695</v>
      </c>
      <c r="H50" s="85" t="str">
        <f t="shared" si="3"/>
        <v>REDOVNA DJELATNOST JAVNIH INSTITUTA (IZ EVIDENCIJSKIH PRIHODA)</v>
      </c>
      <c r="I50" s="85" t="str">
        <f t="shared" si="4"/>
        <v>0150</v>
      </c>
      <c r="J50" s="122">
        <v>7000</v>
      </c>
      <c r="K50" s="122">
        <v>7000</v>
      </c>
      <c r="L50" s="122">
        <v>7000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31</v>
      </c>
      <c r="R50" t="str">
        <f t="shared" si="8"/>
        <v>15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08008</v>
      </c>
      <c r="B51" s="85" t="str">
        <f>IF(C51="","",VLOOKUP('OPĆI DIO'!$C$3,'OPĆI DIO'!$L$6:$U$138,9,FALSE))</f>
        <v>Javni instituti</v>
      </c>
      <c r="C51" s="90">
        <v>31</v>
      </c>
      <c r="D51" s="85" t="str">
        <f t="shared" si="1"/>
        <v>Vlastiti prihodi</v>
      </c>
      <c r="E51" s="90">
        <v>3236</v>
      </c>
      <c r="F51" s="85" t="str">
        <f t="shared" si="2"/>
        <v>Zdravstvene i veterinarske usluge</v>
      </c>
      <c r="G51" s="123" t="s">
        <v>695</v>
      </c>
      <c r="H51" s="85" t="str">
        <f t="shared" si="3"/>
        <v>REDOVNA DJELATNOST JAVNIH INSTITUTA (IZ EVIDENCIJSKIH PRIHODA)</v>
      </c>
      <c r="I51" s="85" t="str">
        <f t="shared" si="4"/>
        <v>0150</v>
      </c>
      <c r="J51" s="122">
        <v>1000</v>
      </c>
      <c r="K51" s="122">
        <v>1000</v>
      </c>
      <c r="L51" s="122">
        <v>1000</v>
      </c>
      <c r="M51" s="89"/>
      <c r="O51" t="str">
        <f t="shared" si="5"/>
        <v>323</v>
      </c>
      <c r="P51" t="str">
        <f t="shared" si="6"/>
        <v>32</v>
      </c>
      <c r="Q51" t="str">
        <f t="shared" si="7"/>
        <v>31</v>
      </c>
      <c r="R51" t="str">
        <f t="shared" si="8"/>
        <v>15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08008</v>
      </c>
      <c r="B52" s="85" t="str">
        <f>IF(C52="","",VLOOKUP('OPĆI DIO'!$C$3,'OPĆI DIO'!$L$6:$U$138,9,FALSE))</f>
        <v>Javni instituti</v>
      </c>
      <c r="C52" s="90">
        <v>31</v>
      </c>
      <c r="D52" s="85" t="str">
        <f t="shared" si="1"/>
        <v>Vlastiti prihodi</v>
      </c>
      <c r="E52" s="90">
        <v>3237</v>
      </c>
      <c r="F52" s="85" t="str">
        <f t="shared" si="2"/>
        <v>Intelektualne i osobne usluge</v>
      </c>
      <c r="G52" s="123" t="s">
        <v>695</v>
      </c>
      <c r="H52" s="85" t="str">
        <f t="shared" si="3"/>
        <v>REDOVNA DJELATNOST JAVNIH INSTITUTA (IZ EVIDENCIJSKIH PRIHODA)</v>
      </c>
      <c r="I52" s="85" t="str">
        <f t="shared" si="4"/>
        <v>0150</v>
      </c>
      <c r="J52" s="122">
        <v>185000</v>
      </c>
      <c r="K52" s="122">
        <v>190000</v>
      </c>
      <c r="L52" s="122">
        <v>205000</v>
      </c>
      <c r="M52" s="89"/>
      <c r="O52" t="str">
        <f t="shared" si="5"/>
        <v>323</v>
      </c>
      <c r="P52" t="str">
        <f t="shared" si="6"/>
        <v>32</v>
      </c>
      <c r="Q52" t="str">
        <f t="shared" si="7"/>
        <v>31</v>
      </c>
      <c r="R52" t="str">
        <f t="shared" si="8"/>
        <v>15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>08008</v>
      </c>
      <c r="B53" s="85" t="str">
        <f>IF(C53="","",VLOOKUP('OPĆI DIO'!$C$3,'OPĆI DIO'!$L$6:$U$138,9,FALSE))</f>
        <v>Javni instituti</v>
      </c>
      <c r="C53" s="90">
        <v>31</v>
      </c>
      <c r="D53" s="85" t="str">
        <f t="shared" si="1"/>
        <v>Vlastiti prihodi</v>
      </c>
      <c r="E53" s="90">
        <v>3238</v>
      </c>
      <c r="F53" s="85" t="str">
        <f t="shared" si="2"/>
        <v>Računalne usluge</v>
      </c>
      <c r="G53" s="123" t="s">
        <v>695</v>
      </c>
      <c r="H53" s="85" t="str">
        <f t="shared" si="3"/>
        <v>REDOVNA DJELATNOST JAVNIH INSTITUTA (IZ EVIDENCIJSKIH PRIHODA)</v>
      </c>
      <c r="I53" s="85" t="str">
        <f t="shared" si="4"/>
        <v>0150</v>
      </c>
      <c r="J53" s="122">
        <v>5000</v>
      </c>
      <c r="K53" s="122">
        <v>5000</v>
      </c>
      <c r="L53" s="122">
        <v>5000</v>
      </c>
      <c r="M53" s="89"/>
      <c r="O53" t="str">
        <f t="shared" si="5"/>
        <v>323</v>
      </c>
      <c r="P53" t="str">
        <f t="shared" si="6"/>
        <v>32</v>
      </c>
      <c r="Q53" t="str">
        <f t="shared" si="7"/>
        <v>31</v>
      </c>
      <c r="R53" t="str">
        <f t="shared" si="8"/>
        <v>15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>08008</v>
      </c>
      <c r="B54" s="85" t="str">
        <f>IF(C54="","",VLOOKUP('OPĆI DIO'!$C$3,'OPĆI DIO'!$L$6:$U$138,9,FALSE))</f>
        <v>Javni instituti</v>
      </c>
      <c r="C54" s="90">
        <v>31</v>
      </c>
      <c r="D54" s="85" t="str">
        <f t="shared" si="1"/>
        <v>Vlastiti prihodi</v>
      </c>
      <c r="E54" s="90">
        <v>3239</v>
      </c>
      <c r="F54" s="85" t="str">
        <f t="shared" si="2"/>
        <v>Ostale usluge</v>
      </c>
      <c r="G54" s="123" t="s">
        <v>695</v>
      </c>
      <c r="H54" s="85" t="str">
        <f t="shared" si="3"/>
        <v>REDOVNA DJELATNOST JAVNIH INSTITUTA (IZ EVIDENCIJSKIH PRIHODA)</v>
      </c>
      <c r="I54" s="85" t="str">
        <f t="shared" si="4"/>
        <v>0150</v>
      </c>
      <c r="J54" s="122">
        <v>10000</v>
      </c>
      <c r="K54" s="122">
        <v>10000</v>
      </c>
      <c r="L54" s="122">
        <v>10000</v>
      </c>
      <c r="M54" s="89"/>
      <c r="O54" t="str">
        <f t="shared" si="5"/>
        <v>323</v>
      </c>
      <c r="P54" t="str">
        <f t="shared" si="6"/>
        <v>32</v>
      </c>
      <c r="Q54" t="str">
        <f t="shared" si="7"/>
        <v>31</v>
      </c>
      <c r="R54" t="str">
        <f t="shared" si="8"/>
        <v>15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08008</v>
      </c>
      <c r="B55" s="85" t="str">
        <f>IF(C55="","",VLOOKUP('OPĆI DIO'!$C$3,'OPĆI DIO'!$L$6:$U$138,9,FALSE))</f>
        <v>Javni instituti</v>
      </c>
      <c r="C55" s="90">
        <v>31</v>
      </c>
      <c r="D55" s="85" t="str">
        <f t="shared" si="1"/>
        <v>Vlastiti prihodi</v>
      </c>
      <c r="E55" s="90">
        <v>3241</v>
      </c>
      <c r="F55" s="85" t="str">
        <f t="shared" si="2"/>
        <v>Naknade troškova osobama izvan radnog odnosa</v>
      </c>
      <c r="G55" s="123" t="s">
        <v>695</v>
      </c>
      <c r="H55" s="85" t="str">
        <f t="shared" si="3"/>
        <v>REDOVNA DJELATNOST JAVNIH INSTITUTA (IZ EVIDENCIJSKIH PRIHODA)</v>
      </c>
      <c r="I55" s="85" t="str">
        <f t="shared" si="4"/>
        <v>0150</v>
      </c>
      <c r="J55" s="122">
        <v>6000</v>
      </c>
      <c r="K55" s="122">
        <v>6000</v>
      </c>
      <c r="L55" s="122">
        <v>6000</v>
      </c>
      <c r="M55" s="89"/>
      <c r="O55" t="str">
        <f t="shared" si="5"/>
        <v>324</v>
      </c>
      <c r="P55" t="str">
        <f t="shared" si="6"/>
        <v>32</v>
      </c>
      <c r="Q55" t="str">
        <f t="shared" si="7"/>
        <v>31</v>
      </c>
      <c r="R55" t="str">
        <f t="shared" si="8"/>
        <v>15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08008</v>
      </c>
      <c r="B56" s="85" t="str">
        <f>IF(C56="","",VLOOKUP('OPĆI DIO'!$C$3,'OPĆI DIO'!$L$6:$U$138,9,FALSE))</f>
        <v>Javni instituti</v>
      </c>
      <c r="C56" s="90">
        <v>31</v>
      </c>
      <c r="D56" s="85" t="str">
        <f t="shared" si="1"/>
        <v>Vlastiti prihodi</v>
      </c>
      <c r="E56" s="90">
        <v>3291</v>
      </c>
      <c r="F56" s="85" t="str">
        <f t="shared" si="2"/>
        <v>Naknade za rad predstavničkih i izvršnih tijela, povjerensta</v>
      </c>
      <c r="G56" s="123" t="s">
        <v>695</v>
      </c>
      <c r="H56" s="85" t="str">
        <f t="shared" si="3"/>
        <v>REDOVNA DJELATNOST JAVNIH INSTITUTA (IZ EVIDENCIJSKIH PRIHODA)</v>
      </c>
      <c r="I56" s="85" t="str">
        <f t="shared" si="4"/>
        <v>0150</v>
      </c>
      <c r="J56" s="122">
        <v>8600</v>
      </c>
      <c r="K56" s="122">
        <v>8600</v>
      </c>
      <c r="L56" s="122">
        <v>8600</v>
      </c>
      <c r="M56" s="89"/>
      <c r="O56" t="str">
        <f t="shared" si="5"/>
        <v>329</v>
      </c>
      <c r="P56" t="str">
        <f t="shared" si="6"/>
        <v>32</v>
      </c>
      <c r="Q56" t="str">
        <f t="shared" si="7"/>
        <v>31</v>
      </c>
      <c r="R56" t="str">
        <f t="shared" si="8"/>
        <v>15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08008</v>
      </c>
      <c r="B57" s="85" t="str">
        <f>IF(C57="","",VLOOKUP('OPĆI DIO'!$C$3,'OPĆI DIO'!$L$6:$U$138,9,FALSE))</f>
        <v>Javni instituti</v>
      </c>
      <c r="C57" s="90">
        <v>31</v>
      </c>
      <c r="D57" s="85" t="str">
        <f t="shared" si="1"/>
        <v>Vlastiti prihodi</v>
      </c>
      <c r="E57" s="90">
        <v>3292</v>
      </c>
      <c r="F57" s="85" t="str">
        <f t="shared" si="2"/>
        <v>Premije osiguranja</v>
      </c>
      <c r="G57" s="123" t="s">
        <v>695</v>
      </c>
      <c r="H57" s="85" t="str">
        <f t="shared" si="3"/>
        <v>REDOVNA DJELATNOST JAVNIH INSTITUTA (IZ EVIDENCIJSKIH PRIHODA)</v>
      </c>
      <c r="I57" s="85" t="str">
        <f t="shared" si="4"/>
        <v>0150</v>
      </c>
      <c r="J57" s="122">
        <v>0</v>
      </c>
      <c r="K57" s="122">
        <v>0</v>
      </c>
      <c r="L57" s="122">
        <v>0</v>
      </c>
      <c r="M57" s="89"/>
      <c r="O57" t="str">
        <f t="shared" si="5"/>
        <v>329</v>
      </c>
      <c r="P57" t="str">
        <f t="shared" si="6"/>
        <v>32</v>
      </c>
      <c r="Q57" t="str">
        <f t="shared" si="7"/>
        <v>31</v>
      </c>
      <c r="R57" t="str">
        <f t="shared" si="8"/>
        <v>15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>08008</v>
      </c>
      <c r="B58" s="85" t="str">
        <f>IF(C58="","",VLOOKUP('OPĆI DIO'!$C$3,'OPĆI DIO'!$L$6:$U$138,9,FALSE))</f>
        <v>Javni instituti</v>
      </c>
      <c r="C58" s="90">
        <v>31</v>
      </c>
      <c r="D58" s="85" t="str">
        <f t="shared" si="1"/>
        <v>Vlastiti prihodi</v>
      </c>
      <c r="E58" s="90">
        <v>3293</v>
      </c>
      <c r="F58" s="85" t="str">
        <f t="shared" si="2"/>
        <v>Reprezentacija</v>
      </c>
      <c r="G58" s="123" t="s">
        <v>695</v>
      </c>
      <c r="H58" s="85" t="str">
        <f t="shared" si="3"/>
        <v>REDOVNA DJELATNOST JAVNIH INSTITUTA (IZ EVIDENCIJSKIH PRIHODA)</v>
      </c>
      <c r="I58" s="85" t="str">
        <f t="shared" si="4"/>
        <v>0150</v>
      </c>
      <c r="J58" s="122">
        <v>7300</v>
      </c>
      <c r="K58" s="122">
        <v>7500</v>
      </c>
      <c r="L58" s="122">
        <v>7500</v>
      </c>
      <c r="M58" s="89"/>
      <c r="O58" t="str">
        <f t="shared" si="5"/>
        <v>329</v>
      </c>
      <c r="P58" t="str">
        <f t="shared" si="6"/>
        <v>32</v>
      </c>
      <c r="Q58" t="str">
        <f t="shared" si="7"/>
        <v>31</v>
      </c>
      <c r="R58" t="str">
        <f t="shared" si="8"/>
        <v>15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>08008</v>
      </c>
      <c r="B59" s="85" t="str">
        <f>IF(C59="","",VLOOKUP('OPĆI DIO'!$C$3,'OPĆI DIO'!$L$6:$U$138,9,FALSE))</f>
        <v>Javni instituti</v>
      </c>
      <c r="C59" s="90">
        <v>31</v>
      </c>
      <c r="D59" s="85" t="str">
        <f t="shared" si="1"/>
        <v>Vlastiti prihodi</v>
      </c>
      <c r="E59" s="90">
        <v>3294</v>
      </c>
      <c r="F59" s="85" t="str">
        <f t="shared" si="2"/>
        <v>Članarine i norme</v>
      </c>
      <c r="G59" s="123" t="s">
        <v>695</v>
      </c>
      <c r="H59" s="85" t="str">
        <f t="shared" si="3"/>
        <v>REDOVNA DJELATNOST JAVNIH INSTITUTA (IZ EVIDENCIJSKIH PRIHODA)</v>
      </c>
      <c r="I59" s="85" t="str">
        <f t="shared" si="4"/>
        <v>0150</v>
      </c>
      <c r="J59" s="122">
        <v>1000</v>
      </c>
      <c r="K59" s="122">
        <v>1500</v>
      </c>
      <c r="L59" s="122">
        <v>1500</v>
      </c>
      <c r="M59" s="89"/>
      <c r="O59" t="str">
        <f t="shared" si="5"/>
        <v>329</v>
      </c>
      <c r="P59" t="str">
        <f t="shared" si="6"/>
        <v>32</v>
      </c>
      <c r="Q59" t="str">
        <f t="shared" si="7"/>
        <v>31</v>
      </c>
      <c r="R59" t="str">
        <f t="shared" si="8"/>
        <v>15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>08008</v>
      </c>
      <c r="B60" s="85" t="str">
        <f>IF(C60="","",VLOOKUP('OPĆI DIO'!$C$3,'OPĆI DIO'!$L$6:$U$138,9,FALSE))</f>
        <v>Javni instituti</v>
      </c>
      <c r="C60" s="90">
        <v>31</v>
      </c>
      <c r="D60" s="85" t="str">
        <f t="shared" si="1"/>
        <v>Vlastiti prihodi</v>
      </c>
      <c r="E60" s="90">
        <v>3295</v>
      </c>
      <c r="F60" s="85" t="str">
        <f t="shared" si="2"/>
        <v>Pristojbe i naknade</v>
      </c>
      <c r="G60" s="123" t="s">
        <v>695</v>
      </c>
      <c r="H60" s="85" t="str">
        <f t="shared" si="3"/>
        <v>REDOVNA DJELATNOST JAVNIH INSTITUTA (IZ EVIDENCIJSKIH PRIHODA)</v>
      </c>
      <c r="I60" s="85" t="str">
        <f t="shared" si="4"/>
        <v>0150</v>
      </c>
      <c r="J60" s="122">
        <v>500</v>
      </c>
      <c r="K60" s="122">
        <v>500</v>
      </c>
      <c r="L60" s="122">
        <v>500</v>
      </c>
      <c r="M60" s="89"/>
      <c r="O60" t="str">
        <f t="shared" si="5"/>
        <v>329</v>
      </c>
      <c r="P60" t="str">
        <f t="shared" si="6"/>
        <v>32</v>
      </c>
      <c r="Q60" t="str">
        <f t="shared" si="7"/>
        <v>31</v>
      </c>
      <c r="R60" t="str">
        <f t="shared" si="8"/>
        <v>15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>08008</v>
      </c>
      <c r="B61" s="85" t="str">
        <f>IF(C61="","",VLOOKUP('OPĆI DIO'!$C$3,'OPĆI DIO'!$L$6:$U$138,9,FALSE))</f>
        <v>Javni instituti</v>
      </c>
      <c r="C61" s="90">
        <v>31</v>
      </c>
      <c r="D61" s="85" t="str">
        <f t="shared" si="1"/>
        <v>Vlastiti prihodi</v>
      </c>
      <c r="E61" s="90">
        <v>3299</v>
      </c>
      <c r="F61" s="85" t="str">
        <f t="shared" si="2"/>
        <v>Ostali nespomenuti rashodi poslovanja</v>
      </c>
      <c r="G61" s="123" t="s">
        <v>695</v>
      </c>
      <c r="H61" s="85" t="str">
        <f t="shared" si="3"/>
        <v>REDOVNA DJELATNOST JAVNIH INSTITUTA (IZ EVIDENCIJSKIH PRIHODA)</v>
      </c>
      <c r="I61" s="85" t="str">
        <f t="shared" si="4"/>
        <v>0150</v>
      </c>
      <c r="J61" s="122">
        <v>5000</v>
      </c>
      <c r="K61" s="122">
        <v>5000</v>
      </c>
      <c r="L61" s="122">
        <v>5000</v>
      </c>
      <c r="M61" s="89"/>
      <c r="O61" t="str">
        <f t="shared" si="5"/>
        <v>329</v>
      </c>
      <c r="P61" t="str">
        <f t="shared" si="6"/>
        <v>32</v>
      </c>
      <c r="Q61" t="str">
        <f t="shared" si="7"/>
        <v>31</v>
      </c>
      <c r="R61" t="str">
        <f t="shared" si="8"/>
        <v>15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>08008</v>
      </c>
      <c r="B62" s="85" t="str">
        <f>IF(C62="","",VLOOKUP('OPĆI DIO'!$C$3,'OPĆI DIO'!$L$6:$U$138,9,FALSE))</f>
        <v>Javni instituti</v>
      </c>
      <c r="C62" s="90">
        <v>31</v>
      </c>
      <c r="D62" s="85" t="str">
        <f t="shared" si="1"/>
        <v>Vlastiti prihodi</v>
      </c>
      <c r="E62" s="90">
        <v>3422</v>
      </c>
      <c r="F62" s="85" t="str">
        <f t="shared" si="2"/>
        <v>Kamate za primljene kredite i zajmove od kreditnih i ostalih</v>
      </c>
      <c r="G62" s="123" t="s">
        <v>695</v>
      </c>
      <c r="H62" s="85" t="str">
        <f t="shared" si="3"/>
        <v>REDOVNA DJELATNOST JAVNIH INSTITUTA (IZ EVIDENCIJSKIH PRIHODA)</v>
      </c>
      <c r="I62" s="85" t="str">
        <f t="shared" si="4"/>
        <v>0150</v>
      </c>
      <c r="J62" s="122">
        <v>874</v>
      </c>
      <c r="K62" s="122">
        <v>697</v>
      </c>
      <c r="L62" s="122">
        <v>515</v>
      </c>
      <c r="M62" s="89"/>
      <c r="O62" t="str">
        <f t="shared" si="5"/>
        <v>342</v>
      </c>
      <c r="P62" t="str">
        <f t="shared" si="6"/>
        <v>34</v>
      </c>
      <c r="Q62" t="str">
        <f t="shared" si="7"/>
        <v>31</v>
      </c>
      <c r="R62" t="str">
        <f t="shared" si="8"/>
        <v>15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>08008</v>
      </c>
      <c r="B63" s="85" t="str">
        <f>IF(C63="","",VLOOKUP('OPĆI DIO'!$C$3,'OPĆI DIO'!$L$6:$U$138,9,FALSE))</f>
        <v>Javni instituti</v>
      </c>
      <c r="C63" s="90">
        <v>31</v>
      </c>
      <c r="D63" s="85" t="str">
        <f t="shared" si="1"/>
        <v>Vlastiti prihodi</v>
      </c>
      <c r="E63" s="90">
        <v>3431</v>
      </c>
      <c r="F63" s="85" t="str">
        <f t="shared" si="2"/>
        <v>Bankarske usluge i usluge platnog prometa</v>
      </c>
      <c r="G63" s="123" t="s">
        <v>695</v>
      </c>
      <c r="H63" s="85" t="str">
        <f t="shared" si="3"/>
        <v>REDOVNA DJELATNOST JAVNIH INSTITUTA (IZ EVIDENCIJSKIH PRIHODA)</v>
      </c>
      <c r="I63" s="85" t="str">
        <f t="shared" si="4"/>
        <v>0150</v>
      </c>
      <c r="J63" s="122">
        <v>2000</v>
      </c>
      <c r="K63" s="122">
        <v>2200</v>
      </c>
      <c r="L63" s="122">
        <v>2400</v>
      </c>
      <c r="M63" s="89"/>
      <c r="O63" t="str">
        <f t="shared" si="5"/>
        <v>343</v>
      </c>
      <c r="P63" t="str">
        <f t="shared" si="6"/>
        <v>34</v>
      </c>
      <c r="Q63" t="str">
        <f t="shared" si="7"/>
        <v>31</v>
      </c>
      <c r="R63" t="str">
        <f t="shared" si="8"/>
        <v>15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>08008</v>
      </c>
      <c r="B64" s="85" t="str">
        <f>IF(C64="","",VLOOKUP('OPĆI DIO'!$C$3,'OPĆI DIO'!$L$6:$U$138,9,FALSE))</f>
        <v>Javni instituti</v>
      </c>
      <c r="C64" s="90">
        <v>31</v>
      </c>
      <c r="D64" s="85" t="str">
        <f t="shared" si="1"/>
        <v>Vlastiti prihodi</v>
      </c>
      <c r="E64" s="90">
        <v>4221</v>
      </c>
      <c r="F64" s="85" t="str">
        <f t="shared" si="2"/>
        <v>Uredska oprema i namještaj</v>
      </c>
      <c r="G64" s="123" t="s">
        <v>695</v>
      </c>
      <c r="H64" s="85" t="str">
        <f t="shared" si="3"/>
        <v>REDOVNA DJELATNOST JAVNIH INSTITUTA (IZ EVIDENCIJSKIH PRIHODA)</v>
      </c>
      <c r="I64" s="85" t="str">
        <f t="shared" si="4"/>
        <v>0150</v>
      </c>
      <c r="J64" s="122">
        <v>15000</v>
      </c>
      <c r="K64" s="122">
        <v>3000</v>
      </c>
      <c r="L64" s="122">
        <v>3000</v>
      </c>
      <c r="M64" s="89"/>
      <c r="O64" t="str">
        <f t="shared" si="5"/>
        <v>422</v>
      </c>
      <c r="P64" t="str">
        <f t="shared" si="6"/>
        <v>42</v>
      </c>
      <c r="Q64" t="str">
        <f t="shared" si="7"/>
        <v>31</v>
      </c>
      <c r="R64" t="str">
        <f t="shared" si="8"/>
        <v>15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>08008</v>
      </c>
      <c r="B65" s="85" t="str">
        <f>IF(C65="","",VLOOKUP('OPĆI DIO'!$C$3,'OPĆI DIO'!$L$6:$U$138,9,FALSE))</f>
        <v>Javni instituti</v>
      </c>
      <c r="C65" s="90">
        <v>31</v>
      </c>
      <c r="D65" s="85" t="str">
        <f t="shared" si="1"/>
        <v>Vlastiti prihodi</v>
      </c>
      <c r="E65" s="90">
        <v>4227</v>
      </c>
      <c r="F65" s="85" t="str">
        <f t="shared" si="2"/>
        <v>Uređaji, strojevi i oprema za ostale namjene</v>
      </c>
      <c r="G65" s="123" t="s">
        <v>695</v>
      </c>
      <c r="H65" s="85" t="str">
        <f t="shared" si="3"/>
        <v>REDOVNA DJELATNOST JAVNIH INSTITUTA (IZ EVIDENCIJSKIH PRIHODA)</v>
      </c>
      <c r="I65" s="85" t="str">
        <f t="shared" si="4"/>
        <v>0150</v>
      </c>
      <c r="J65" s="122">
        <v>5000</v>
      </c>
      <c r="K65" s="122">
        <v>2000</v>
      </c>
      <c r="L65" s="122">
        <v>2000</v>
      </c>
      <c r="M65" s="89"/>
      <c r="O65" t="str">
        <f t="shared" si="5"/>
        <v>422</v>
      </c>
      <c r="P65" t="str">
        <f t="shared" si="6"/>
        <v>42</v>
      </c>
      <c r="Q65" t="str">
        <f t="shared" si="7"/>
        <v>31</v>
      </c>
      <c r="R65" t="str">
        <f t="shared" si="8"/>
        <v>15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>08008</v>
      </c>
      <c r="B66" s="85" t="str">
        <f>IF(C66="","",VLOOKUP('OPĆI DIO'!$C$3,'OPĆI DIO'!$L$6:$U$138,9,FALSE))</f>
        <v>Javni instituti</v>
      </c>
      <c r="C66" s="90">
        <v>31</v>
      </c>
      <c r="D66" s="85" t="str">
        <f t="shared" si="1"/>
        <v>Vlastiti prihodi</v>
      </c>
      <c r="E66" s="90">
        <v>4241</v>
      </c>
      <c r="F66" s="85" t="str">
        <f t="shared" si="2"/>
        <v>Knjige</v>
      </c>
      <c r="G66" s="123" t="s">
        <v>695</v>
      </c>
      <c r="H66" s="85" t="str">
        <f t="shared" si="3"/>
        <v>REDOVNA DJELATNOST JAVNIH INSTITUTA (IZ EVIDENCIJSKIH PRIHODA)</v>
      </c>
      <c r="I66" s="85" t="str">
        <f t="shared" si="4"/>
        <v>0150</v>
      </c>
      <c r="J66" s="122">
        <v>1000</v>
      </c>
      <c r="K66" s="122">
        <v>1000</v>
      </c>
      <c r="L66" s="122">
        <v>1000</v>
      </c>
      <c r="M66" s="89"/>
      <c r="O66" t="str">
        <f t="shared" si="5"/>
        <v>424</v>
      </c>
      <c r="P66" t="str">
        <f t="shared" si="6"/>
        <v>42</v>
      </c>
      <c r="Q66" t="str">
        <f t="shared" si="7"/>
        <v>31</v>
      </c>
      <c r="R66" t="str">
        <f t="shared" si="8"/>
        <v>15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>08008</v>
      </c>
      <c r="B67" s="85" t="str">
        <f>IF(C67="","",VLOOKUP('OPĆI DIO'!$C$3,'OPĆI DIO'!$L$6:$U$138,9,FALSE))</f>
        <v>Javni instituti</v>
      </c>
      <c r="C67" s="90">
        <v>31</v>
      </c>
      <c r="D67" s="85" t="str">
        <f t="shared" ref="D67:D130" si="13">IFERROR(VLOOKUP(C67,$S$6:$T$24,2,FALSE),"")</f>
        <v>Vlastiti prihodi</v>
      </c>
      <c r="E67" s="90">
        <v>4262</v>
      </c>
      <c r="F67" s="85" t="str">
        <f t="shared" si="2"/>
        <v>Ulaganja u računalne programe</v>
      </c>
      <c r="G67" s="123" t="s">
        <v>695</v>
      </c>
      <c r="H67" s="85" t="str">
        <f t="shared" si="3"/>
        <v>REDOVNA DJELATNOST JAVNIH INSTITUTA (IZ EVIDENCIJSKIH PRIHODA)</v>
      </c>
      <c r="I67" s="85" t="str">
        <f t="shared" si="4"/>
        <v>0150</v>
      </c>
      <c r="J67" s="122">
        <v>4000</v>
      </c>
      <c r="K67" s="122">
        <v>0</v>
      </c>
      <c r="L67" s="122"/>
      <c r="M67" s="89"/>
      <c r="O67" t="str">
        <f t="shared" si="5"/>
        <v>426</v>
      </c>
      <c r="P67" t="str">
        <f t="shared" si="6"/>
        <v>42</v>
      </c>
      <c r="Q67" t="str">
        <f t="shared" si="7"/>
        <v>31</v>
      </c>
      <c r="R67" t="str">
        <f t="shared" si="8"/>
        <v>15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>08008</v>
      </c>
      <c r="B68" s="85" t="str">
        <f>IF(C68="","",VLOOKUP('OPĆI DIO'!$C$3,'OPĆI DIO'!$L$6:$U$138,9,FALSE))</f>
        <v>Javni instituti</v>
      </c>
      <c r="C68" s="90">
        <v>31</v>
      </c>
      <c r="D68" s="85" t="str">
        <f t="shared" si="13"/>
        <v>Vlastiti prihodi</v>
      </c>
      <c r="E68" s="90">
        <v>4511</v>
      </c>
      <c r="F68" s="85" t="str">
        <f t="shared" ref="F68:F131" si="14">IFERROR(VLOOKUP(E68,$V$5:$X$129,2,FALSE),"")</f>
        <v>Dodatna ulaganja na građevinskim objektima</v>
      </c>
      <c r="G68" s="123" t="s">
        <v>695</v>
      </c>
      <c r="H68" s="85" t="str">
        <f t="shared" ref="H68:H131" si="15">IFERROR(VLOOKUP(G68,$AB$6:$AC$327,2,FALSE),"")</f>
        <v>REDOVNA DJELATNOST JAVNIH INSTITUTA (IZ EVIDENCIJSKIH PRIHODA)</v>
      </c>
      <c r="I68" s="85" t="str">
        <f t="shared" ref="I68:I131" si="16">IFERROR(VLOOKUP(G68,$AB$6:$AF$327,3,FALSE),"")</f>
        <v>0150</v>
      </c>
      <c r="J68" s="122">
        <v>5000</v>
      </c>
      <c r="K68" s="122">
        <v>0</v>
      </c>
      <c r="L68" s="122"/>
      <c r="M68" s="89"/>
      <c r="O68" t="str">
        <f t="shared" ref="O68:O131" si="17">LEFT(E68,3)</f>
        <v>451</v>
      </c>
      <c r="P68" t="str">
        <f t="shared" ref="P68:P131" si="18">LEFT(E68,2)</f>
        <v>45</v>
      </c>
      <c r="Q68" t="str">
        <f t="shared" ref="Q68:Q131" si="19">LEFT(C68,3)</f>
        <v>31</v>
      </c>
      <c r="R68" t="str">
        <f t="shared" ref="R68:R131" si="20">MID(I68,2,2)</f>
        <v>15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>08008</v>
      </c>
      <c r="B69" s="85" t="str">
        <f>IF(C69="","",VLOOKUP('OPĆI DIO'!$C$3,'OPĆI DIO'!$L$6:$U$138,9,FALSE))</f>
        <v>Javni instituti</v>
      </c>
      <c r="C69" s="90">
        <v>31</v>
      </c>
      <c r="D69" s="85" t="str">
        <f t="shared" si="13"/>
        <v>Vlastiti prihodi</v>
      </c>
      <c r="E69" s="90">
        <v>4521</v>
      </c>
      <c r="F69" s="85" t="str">
        <f t="shared" si="14"/>
        <v>Dodatna ulaganja na postrojenjima i opremi</v>
      </c>
      <c r="G69" s="123" t="s">
        <v>695</v>
      </c>
      <c r="H69" s="85" t="str">
        <f t="shared" si="15"/>
        <v>REDOVNA DJELATNOST JAVNIH INSTITUTA (IZ EVIDENCIJSKIH PRIHODA)</v>
      </c>
      <c r="I69" s="85" t="str">
        <f t="shared" si="16"/>
        <v>0150</v>
      </c>
      <c r="J69" s="122">
        <v>5000</v>
      </c>
      <c r="K69" s="122">
        <v>0</v>
      </c>
      <c r="L69" s="122"/>
      <c r="M69" s="89"/>
      <c r="O69" t="str">
        <f t="shared" si="17"/>
        <v>452</v>
      </c>
      <c r="P69" t="str">
        <f t="shared" si="18"/>
        <v>45</v>
      </c>
      <c r="Q69" t="str">
        <f t="shared" si="19"/>
        <v>31</v>
      </c>
      <c r="R69" t="str">
        <f t="shared" si="20"/>
        <v>15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>08008</v>
      </c>
      <c r="B70" s="85" t="str">
        <f>IF(C70="","",VLOOKUP('OPĆI DIO'!$C$3,'OPĆI DIO'!$L$6:$U$138,9,FALSE))</f>
        <v>Javni instituti</v>
      </c>
      <c r="C70" s="90">
        <v>31</v>
      </c>
      <c r="D70" s="85" t="str">
        <f t="shared" si="13"/>
        <v>Vlastiti prihodi</v>
      </c>
      <c r="E70" s="90">
        <v>5422</v>
      </c>
      <c r="F70" s="85" t="str">
        <f t="shared" si="14"/>
        <v>Otplata glavnice primljenih kredita od kreditnih institucija u javnom sektoru</v>
      </c>
      <c r="G70" s="123" t="s">
        <v>695</v>
      </c>
      <c r="H70" s="85" t="str">
        <f t="shared" si="15"/>
        <v>REDOVNA DJELATNOST JAVNIH INSTITUTA (IZ EVIDENCIJSKIH PRIHODA)</v>
      </c>
      <c r="I70" s="85" t="str">
        <f t="shared" si="16"/>
        <v>0150</v>
      </c>
      <c r="J70" s="122">
        <v>5898</v>
      </c>
      <c r="K70" s="122">
        <v>5898</v>
      </c>
      <c r="L70" s="122">
        <v>5898</v>
      </c>
      <c r="M70" s="89"/>
      <c r="O70" t="str">
        <f t="shared" si="17"/>
        <v>542</v>
      </c>
      <c r="P70" t="str">
        <f t="shared" si="18"/>
        <v>54</v>
      </c>
      <c r="Q70" t="str">
        <f t="shared" si="19"/>
        <v>31</v>
      </c>
      <c r="R70" t="str">
        <f t="shared" si="20"/>
        <v>15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>08008</v>
      </c>
      <c r="B71" s="85" t="str">
        <f>IF(C71="","",VLOOKUP('OPĆI DIO'!$C$3,'OPĆI DIO'!$L$6:$U$138,9,FALSE))</f>
        <v>Javni instituti</v>
      </c>
      <c r="C71" s="90">
        <v>52</v>
      </c>
      <c r="D71" s="85" t="str">
        <f t="shared" si="13"/>
        <v>Ostale pomoći</v>
      </c>
      <c r="E71" s="90">
        <v>3211</v>
      </c>
      <c r="F71" s="85" t="str">
        <f t="shared" si="14"/>
        <v>Službena putovanja</v>
      </c>
      <c r="G71" s="123" t="s">
        <v>695</v>
      </c>
      <c r="H71" s="85" t="str">
        <f t="shared" si="15"/>
        <v>REDOVNA DJELATNOST JAVNIH INSTITUTA (IZ EVIDENCIJSKIH PRIHODA)</v>
      </c>
      <c r="I71" s="85" t="str">
        <f t="shared" si="16"/>
        <v>0150</v>
      </c>
      <c r="J71" s="122">
        <v>2787</v>
      </c>
      <c r="K71" s="122">
        <v>3570</v>
      </c>
      <c r="L71" s="122"/>
      <c r="M71" s="89"/>
      <c r="O71" t="str">
        <f t="shared" si="17"/>
        <v>321</v>
      </c>
      <c r="P71" t="str">
        <f t="shared" si="18"/>
        <v>32</v>
      </c>
      <c r="Q71" t="str">
        <f t="shared" si="19"/>
        <v>52</v>
      </c>
      <c r="R71" t="str">
        <f t="shared" si="20"/>
        <v>15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>08008</v>
      </c>
      <c r="B72" s="85" t="str">
        <f>IF(C72="","",VLOOKUP('OPĆI DIO'!$C$3,'OPĆI DIO'!$L$6:$U$138,9,FALSE))</f>
        <v>Javni instituti</v>
      </c>
      <c r="C72" s="90">
        <v>52</v>
      </c>
      <c r="D72" s="85" t="str">
        <f t="shared" si="13"/>
        <v>Ostale pomoći</v>
      </c>
      <c r="E72" s="90">
        <v>3213</v>
      </c>
      <c r="F72" s="85" t="str">
        <f t="shared" si="14"/>
        <v>Stručno usavršavanje zaposlenika</v>
      </c>
      <c r="G72" s="123" t="s">
        <v>695</v>
      </c>
      <c r="H72" s="85" t="str">
        <f t="shared" si="15"/>
        <v>REDOVNA DJELATNOST JAVNIH INSTITUTA (IZ EVIDENCIJSKIH PRIHODA)</v>
      </c>
      <c r="I72" s="85" t="str">
        <f t="shared" si="16"/>
        <v>0150</v>
      </c>
      <c r="J72" s="122">
        <v>2787</v>
      </c>
      <c r="K72" s="122">
        <v>1991</v>
      </c>
      <c r="L72" s="122"/>
      <c r="M72" s="89"/>
      <c r="O72" t="str">
        <f t="shared" si="17"/>
        <v>321</v>
      </c>
      <c r="P72" t="str">
        <f t="shared" si="18"/>
        <v>32</v>
      </c>
      <c r="Q72" t="str">
        <f t="shared" si="19"/>
        <v>52</v>
      </c>
      <c r="R72" t="str">
        <f t="shared" si="20"/>
        <v>15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>08008</v>
      </c>
      <c r="B73" s="85" t="str">
        <f>IF(C73="","",VLOOKUP('OPĆI DIO'!$C$3,'OPĆI DIO'!$L$6:$U$138,9,FALSE))</f>
        <v>Javni instituti</v>
      </c>
      <c r="C73" s="90">
        <v>52</v>
      </c>
      <c r="D73" s="85" t="str">
        <f t="shared" si="13"/>
        <v>Ostale pomoći</v>
      </c>
      <c r="E73" s="90">
        <v>3221</v>
      </c>
      <c r="F73" s="85" t="str">
        <f t="shared" si="14"/>
        <v>Uredski materijal i ostali materijalni rashodi</v>
      </c>
      <c r="G73" s="123" t="s">
        <v>695</v>
      </c>
      <c r="H73" s="85" t="str">
        <f t="shared" si="15"/>
        <v>REDOVNA DJELATNOST JAVNIH INSTITUTA (IZ EVIDENCIJSKIH PRIHODA)</v>
      </c>
      <c r="I73" s="85" t="str">
        <f t="shared" si="16"/>
        <v>0150</v>
      </c>
      <c r="J73" s="122">
        <v>1327</v>
      </c>
      <c r="K73" s="122">
        <v>0</v>
      </c>
      <c r="L73" s="122"/>
      <c r="M73" s="89"/>
      <c r="O73" t="str">
        <f t="shared" si="17"/>
        <v>322</v>
      </c>
      <c r="P73" t="str">
        <f t="shared" si="18"/>
        <v>32</v>
      </c>
      <c r="Q73" t="str">
        <f t="shared" si="19"/>
        <v>52</v>
      </c>
      <c r="R73" t="str">
        <f t="shared" si="20"/>
        <v>15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>08008</v>
      </c>
      <c r="B74" s="85" t="str">
        <f>IF(C74="","",VLOOKUP('OPĆI DIO'!$C$3,'OPĆI DIO'!$L$6:$U$138,9,FALSE))</f>
        <v>Javni instituti</v>
      </c>
      <c r="C74" s="90">
        <v>52</v>
      </c>
      <c r="D74" s="85" t="str">
        <f t="shared" si="13"/>
        <v>Ostale pomoći</v>
      </c>
      <c r="E74" s="90">
        <v>3237</v>
      </c>
      <c r="F74" s="85" t="str">
        <f t="shared" si="14"/>
        <v>Intelektualne i osobne usluge</v>
      </c>
      <c r="G74" s="123" t="s">
        <v>695</v>
      </c>
      <c r="H74" s="85" t="str">
        <f t="shared" si="15"/>
        <v>REDOVNA DJELATNOST JAVNIH INSTITUTA (IZ EVIDENCIJSKIH PRIHODA)</v>
      </c>
      <c r="I74" s="85" t="str">
        <f t="shared" si="16"/>
        <v>0150</v>
      </c>
      <c r="J74" s="122">
        <v>330</v>
      </c>
      <c r="K74" s="122">
        <v>664</v>
      </c>
      <c r="L74" s="122"/>
      <c r="M74" s="89"/>
      <c r="O74" t="str">
        <f t="shared" si="17"/>
        <v>323</v>
      </c>
      <c r="P74" t="str">
        <f t="shared" si="18"/>
        <v>32</v>
      </c>
      <c r="Q74" t="str">
        <f t="shared" si="19"/>
        <v>52</v>
      </c>
      <c r="R74" t="str">
        <f t="shared" si="20"/>
        <v>15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>08008</v>
      </c>
      <c r="B75" s="85" t="str">
        <f>IF(C75="","",VLOOKUP('OPĆI DIO'!$C$3,'OPĆI DIO'!$L$6:$U$138,9,FALSE))</f>
        <v>Javni instituti</v>
      </c>
      <c r="C75" s="90">
        <v>52</v>
      </c>
      <c r="D75" s="85" t="str">
        <f t="shared" si="13"/>
        <v>Ostale pomoći</v>
      </c>
      <c r="E75" s="90">
        <v>3239</v>
      </c>
      <c r="F75" s="85" t="str">
        <f t="shared" si="14"/>
        <v>Ostale usluge</v>
      </c>
      <c r="G75" s="123" t="s">
        <v>695</v>
      </c>
      <c r="H75" s="85" t="str">
        <f t="shared" si="15"/>
        <v>REDOVNA DJELATNOST JAVNIH INSTITUTA (IZ EVIDENCIJSKIH PRIHODA)</v>
      </c>
      <c r="I75" s="85" t="str">
        <f t="shared" si="16"/>
        <v>0150</v>
      </c>
      <c r="J75" s="122">
        <v>1858</v>
      </c>
      <c r="K75" s="122">
        <v>2522</v>
      </c>
      <c r="L75" s="122"/>
      <c r="M75" s="89"/>
      <c r="O75" t="str">
        <f t="shared" si="17"/>
        <v>323</v>
      </c>
      <c r="P75" t="str">
        <f t="shared" si="18"/>
        <v>32</v>
      </c>
      <c r="Q75" t="str">
        <f t="shared" si="19"/>
        <v>52</v>
      </c>
      <c r="R75" t="str">
        <f t="shared" si="20"/>
        <v>15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>08008</v>
      </c>
      <c r="B76" s="85" t="str">
        <f>IF(C76="","",VLOOKUP('OPĆI DIO'!$C$3,'OPĆI DIO'!$L$6:$U$138,9,FALSE))</f>
        <v>Javni instituti</v>
      </c>
      <c r="C76" s="90">
        <v>52</v>
      </c>
      <c r="D76" s="85" t="str">
        <f t="shared" si="13"/>
        <v>Ostale pomoći</v>
      </c>
      <c r="E76" s="90">
        <v>3241</v>
      </c>
      <c r="F76" s="85" t="str">
        <f t="shared" si="14"/>
        <v>Naknade troškova osobama izvan radnog odnosa</v>
      </c>
      <c r="G76" s="123" t="s">
        <v>695</v>
      </c>
      <c r="H76" s="85" t="str">
        <f t="shared" si="15"/>
        <v>REDOVNA DJELATNOST JAVNIH INSTITUTA (IZ EVIDENCIJSKIH PRIHODA)</v>
      </c>
      <c r="I76" s="85" t="str">
        <f t="shared" si="16"/>
        <v>0150</v>
      </c>
      <c r="J76" s="122">
        <v>1593</v>
      </c>
      <c r="K76" s="122">
        <v>1460</v>
      </c>
      <c r="L76" s="122"/>
      <c r="M76" s="89"/>
      <c r="O76" t="str">
        <f t="shared" si="17"/>
        <v>324</v>
      </c>
      <c r="P76" t="str">
        <f t="shared" si="18"/>
        <v>32</v>
      </c>
      <c r="Q76" t="str">
        <f t="shared" si="19"/>
        <v>52</v>
      </c>
      <c r="R76" t="str">
        <f t="shared" si="20"/>
        <v>15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>08008</v>
      </c>
      <c r="B77" s="85" t="str">
        <f>IF(C77="","",VLOOKUP('OPĆI DIO'!$C$3,'OPĆI DIO'!$L$6:$U$138,9,FALSE))</f>
        <v>Javni instituti</v>
      </c>
      <c r="C77" s="90">
        <v>52</v>
      </c>
      <c r="D77" s="85" t="str">
        <f t="shared" si="13"/>
        <v>Ostale pomoći</v>
      </c>
      <c r="E77" s="90">
        <v>3293</v>
      </c>
      <c r="F77" s="85" t="str">
        <f t="shared" si="14"/>
        <v>Reprezentacija</v>
      </c>
      <c r="G77" s="123" t="s">
        <v>695</v>
      </c>
      <c r="H77" s="85" t="str">
        <f t="shared" si="15"/>
        <v>REDOVNA DJELATNOST JAVNIH INSTITUTA (IZ EVIDENCIJSKIH PRIHODA)</v>
      </c>
      <c r="I77" s="85" t="str">
        <f t="shared" si="16"/>
        <v>0150</v>
      </c>
      <c r="J77" s="122">
        <v>912</v>
      </c>
      <c r="K77" s="122">
        <v>1078</v>
      </c>
      <c r="L77" s="122"/>
      <c r="M77" s="89"/>
      <c r="O77" t="str">
        <f t="shared" si="17"/>
        <v>329</v>
      </c>
      <c r="P77" t="str">
        <f t="shared" si="18"/>
        <v>32</v>
      </c>
      <c r="Q77" t="str">
        <f t="shared" si="19"/>
        <v>52</v>
      </c>
      <c r="R77" t="str">
        <f t="shared" si="20"/>
        <v>15</v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>08008</v>
      </c>
      <c r="B78" s="85" t="str">
        <f>IF(C78="","",VLOOKUP('OPĆI DIO'!$C$3,'OPĆI DIO'!$L$6:$U$138,9,FALSE))</f>
        <v>Javni instituti</v>
      </c>
      <c r="C78" s="90">
        <v>52</v>
      </c>
      <c r="D78" s="85" t="str">
        <f t="shared" si="13"/>
        <v>Ostale pomoći</v>
      </c>
      <c r="E78" s="90">
        <v>4241</v>
      </c>
      <c r="F78" s="85" t="str">
        <f t="shared" si="14"/>
        <v>Knjige</v>
      </c>
      <c r="G78" s="123" t="s">
        <v>695</v>
      </c>
      <c r="H78" s="85" t="str">
        <f t="shared" si="15"/>
        <v>REDOVNA DJELATNOST JAVNIH INSTITUTA (IZ EVIDENCIJSKIH PRIHODA)</v>
      </c>
      <c r="I78" s="85" t="str">
        <f t="shared" si="16"/>
        <v>0150</v>
      </c>
      <c r="J78" s="122">
        <v>167</v>
      </c>
      <c r="K78" s="122">
        <v>0</v>
      </c>
      <c r="L78" s="122"/>
      <c r="M78" s="89"/>
      <c r="O78" t="str">
        <f t="shared" si="17"/>
        <v>424</v>
      </c>
      <c r="P78" t="str">
        <f t="shared" si="18"/>
        <v>42</v>
      </c>
      <c r="Q78" t="str">
        <f t="shared" si="19"/>
        <v>52</v>
      </c>
      <c r="R78" t="str">
        <f t="shared" si="20"/>
        <v>15</v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>08008</v>
      </c>
      <c r="B79" s="85" t="str">
        <f>IF(C79="","",VLOOKUP('OPĆI DIO'!$C$3,'OPĆI DIO'!$L$6:$U$138,9,FALSE))</f>
        <v>Javni instituti</v>
      </c>
      <c r="C79" s="90">
        <v>52</v>
      </c>
      <c r="D79" s="85" t="str">
        <f t="shared" si="13"/>
        <v>Ostale pomoći</v>
      </c>
      <c r="E79" s="90">
        <v>4221</v>
      </c>
      <c r="F79" s="85" t="str">
        <f t="shared" si="14"/>
        <v>Uredska oprema i namještaj</v>
      </c>
      <c r="G79" s="123" t="s">
        <v>695</v>
      </c>
      <c r="H79" s="85" t="str">
        <f t="shared" si="15"/>
        <v>REDOVNA DJELATNOST JAVNIH INSTITUTA (IZ EVIDENCIJSKIH PRIHODA)</v>
      </c>
      <c r="I79" s="85" t="str">
        <f t="shared" si="16"/>
        <v>0150</v>
      </c>
      <c r="J79" s="122">
        <v>1327</v>
      </c>
      <c r="K79" s="122">
        <v>0</v>
      </c>
      <c r="L79" s="122"/>
      <c r="M79" s="89"/>
      <c r="O79" t="str">
        <f t="shared" si="17"/>
        <v>422</v>
      </c>
      <c r="P79" t="str">
        <f t="shared" si="18"/>
        <v>42</v>
      </c>
      <c r="Q79" t="str">
        <f t="shared" si="19"/>
        <v>52</v>
      </c>
      <c r="R79" t="str">
        <f t="shared" si="20"/>
        <v>15</v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>08008</v>
      </c>
      <c r="B80" s="85" t="str">
        <f>IF(C80="","",VLOOKUP('OPĆI DIO'!$C$3,'OPĆI DIO'!$L$6:$U$138,9,FALSE))</f>
        <v>Javni instituti</v>
      </c>
      <c r="C80" s="90">
        <v>61</v>
      </c>
      <c r="D80" s="85" t="str">
        <f t="shared" si="13"/>
        <v>Donacije</v>
      </c>
      <c r="E80" s="90">
        <v>4221</v>
      </c>
      <c r="F80" s="85" t="str">
        <f t="shared" si="14"/>
        <v>Uredska oprema i namještaj</v>
      </c>
      <c r="G80" s="123" t="s">
        <v>695</v>
      </c>
      <c r="H80" s="85" t="str">
        <f t="shared" si="15"/>
        <v>REDOVNA DJELATNOST JAVNIH INSTITUTA (IZ EVIDENCIJSKIH PRIHODA)</v>
      </c>
      <c r="I80" s="85" t="str">
        <f t="shared" si="16"/>
        <v>0150</v>
      </c>
      <c r="J80" s="122">
        <v>9000</v>
      </c>
      <c r="K80" s="122">
        <v>6000</v>
      </c>
      <c r="L80" s="122"/>
      <c r="M80" s="89"/>
      <c r="O80" t="str">
        <f t="shared" si="17"/>
        <v>422</v>
      </c>
      <c r="P80" t="str">
        <f t="shared" si="18"/>
        <v>42</v>
      </c>
      <c r="Q80" t="str">
        <f t="shared" si="19"/>
        <v>61</v>
      </c>
      <c r="R80" t="str">
        <f t="shared" si="20"/>
        <v>15</v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>08008</v>
      </c>
      <c r="B81" s="85" t="str">
        <f>IF(C81="","",VLOOKUP('OPĆI DIO'!$C$3,'OPĆI DIO'!$L$6:$U$138,9,FALSE))</f>
        <v>Javni instituti</v>
      </c>
      <c r="C81" s="90">
        <v>61</v>
      </c>
      <c r="D81" s="85" t="str">
        <f t="shared" si="13"/>
        <v>Donacije</v>
      </c>
      <c r="E81" s="90">
        <v>3211</v>
      </c>
      <c r="F81" s="85" t="str">
        <f t="shared" si="14"/>
        <v>Službena putovanja</v>
      </c>
      <c r="G81" s="123" t="s">
        <v>695</v>
      </c>
      <c r="H81" s="85" t="str">
        <f t="shared" si="15"/>
        <v>REDOVNA DJELATNOST JAVNIH INSTITUTA (IZ EVIDENCIJSKIH PRIHODA)</v>
      </c>
      <c r="I81" s="85" t="str">
        <f t="shared" si="16"/>
        <v>0150</v>
      </c>
      <c r="J81" s="122">
        <v>3000</v>
      </c>
      <c r="K81" s="122">
        <v>0</v>
      </c>
      <c r="L81" s="122"/>
      <c r="M81" s="89"/>
      <c r="O81" t="str">
        <f t="shared" si="17"/>
        <v>321</v>
      </c>
      <c r="P81" t="str">
        <f t="shared" si="18"/>
        <v>32</v>
      </c>
      <c r="Q81" t="str">
        <f t="shared" si="19"/>
        <v>61</v>
      </c>
      <c r="R81" t="str">
        <f t="shared" si="20"/>
        <v>15</v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>08008</v>
      </c>
      <c r="B82" s="85" t="str">
        <f>IF(C82="","",VLOOKUP('OPĆI DIO'!$C$3,'OPĆI DIO'!$L$6:$U$138,9,FALSE))</f>
        <v>Javni instituti</v>
      </c>
      <c r="C82" s="90">
        <v>61</v>
      </c>
      <c r="D82" s="85" t="str">
        <f t="shared" si="13"/>
        <v>Donacije</v>
      </c>
      <c r="E82" s="90">
        <v>3213</v>
      </c>
      <c r="F82" s="85" t="str">
        <f t="shared" si="14"/>
        <v>Stručno usavršavanje zaposlenika</v>
      </c>
      <c r="G82" s="123" t="s">
        <v>695</v>
      </c>
      <c r="H82" s="85" t="str">
        <f t="shared" si="15"/>
        <v>REDOVNA DJELATNOST JAVNIH INSTITUTA (IZ EVIDENCIJSKIH PRIHODA)</v>
      </c>
      <c r="I82" s="85" t="str">
        <f t="shared" si="16"/>
        <v>0150</v>
      </c>
      <c r="J82" s="122">
        <v>1000</v>
      </c>
      <c r="K82" s="122">
        <v>0</v>
      </c>
      <c r="L82" s="122"/>
      <c r="M82" s="89"/>
      <c r="O82" t="str">
        <f t="shared" si="17"/>
        <v>321</v>
      </c>
      <c r="P82" t="str">
        <f t="shared" si="18"/>
        <v>32</v>
      </c>
      <c r="Q82" t="str">
        <f t="shared" si="19"/>
        <v>61</v>
      </c>
      <c r="R82" t="str">
        <f t="shared" si="20"/>
        <v>15</v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>08008</v>
      </c>
      <c r="B83" s="85" t="str">
        <f>IF(C83="","",VLOOKUP('OPĆI DIO'!$C$3,'OPĆI DIO'!$L$6:$U$138,9,FALSE))</f>
        <v>Javni instituti</v>
      </c>
      <c r="C83" s="90">
        <v>51</v>
      </c>
      <c r="D83" s="85" t="str">
        <f t="shared" si="13"/>
        <v>Pomoći EU</v>
      </c>
      <c r="E83" s="90">
        <v>3111</v>
      </c>
      <c r="F83" s="85" t="str">
        <f t="shared" si="14"/>
        <v>Plaće za redovan rad</v>
      </c>
      <c r="G83" s="123" t="s">
        <v>695</v>
      </c>
      <c r="H83" s="85" t="str">
        <f t="shared" si="15"/>
        <v>REDOVNA DJELATNOST JAVNIH INSTITUTA (IZ EVIDENCIJSKIH PRIHODA)</v>
      </c>
      <c r="I83" s="85" t="str">
        <f t="shared" si="16"/>
        <v>0150</v>
      </c>
      <c r="J83" s="122">
        <v>7000</v>
      </c>
      <c r="K83" s="122">
        <v>7000</v>
      </c>
      <c r="L83" s="122"/>
      <c r="M83" s="89"/>
      <c r="O83" t="str">
        <f t="shared" si="17"/>
        <v>311</v>
      </c>
      <c r="P83" t="str">
        <f t="shared" si="18"/>
        <v>31</v>
      </c>
      <c r="Q83" t="str">
        <f t="shared" si="19"/>
        <v>51</v>
      </c>
      <c r="R83" t="str">
        <f t="shared" si="20"/>
        <v>15</v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>08008</v>
      </c>
      <c r="B84" s="85" t="str">
        <f>IF(C84="","",VLOOKUP('OPĆI DIO'!$C$3,'OPĆI DIO'!$L$6:$U$138,9,FALSE))</f>
        <v>Javni instituti</v>
      </c>
      <c r="C84" s="90">
        <v>51</v>
      </c>
      <c r="D84" s="85" t="str">
        <f t="shared" si="13"/>
        <v>Pomoći EU</v>
      </c>
      <c r="E84" s="90">
        <v>3113</v>
      </c>
      <c r="F84" s="85" t="str">
        <f t="shared" si="14"/>
        <v>Plaće za prekovremeni rad</v>
      </c>
      <c r="G84" s="123" t="s">
        <v>695</v>
      </c>
      <c r="H84" s="85" t="str">
        <f t="shared" si="15"/>
        <v>REDOVNA DJELATNOST JAVNIH INSTITUTA (IZ EVIDENCIJSKIH PRIHODA)</v>
      </c>
      <c r="I84" s="85" t="str">
        <f t="shared" si="16"/>
        <v>0150</v>
      </c>
      <c r="J84" s="122">
        <v>1155</v>
      </c>
      <c r="K84" s="122">
        <v>1155</v>
      </c>
      <c r="L84" s="122"/>
      <c r="M84" s="89"/>
      <c r="O84" t="str">
        <f t="shared" si="17"/>
        <v>311</v>
      </c>
      <c r="P84" t="str">
        <f t="shared" si="18"/>
        <v>31</v>
      </c>
      <c r="Q84" t="str">
        <f t="shared" si="19"/>
        <v>51</v>
      </c>
      <c r="R84" t="str">
        <f t="shared" si="20"/>
        <v>15</v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>08008</v>
      </c>
      <c r="B85" s="85" t="str">
        <f>IF(C85="","",VLOOKUP('OPĆI DIO'!$C$3,'OPĆI DIO'!$L$6:$U$138,9,FALSE))</f>
        <v>Javni instituti</v>
      </c>
      <c r="C85" s="90">
        <v>51</v>
      </c>
      <c r="D85" s="85" t="str">
        <f t="shared" si="13"/>
        <v>Pomoći EU</v>
      </c>
      <c r="E85" s="90">
        <v>3211</v>
      </c>
      <c r="F85" s="85" t="str">
        <f t="shared" si="14"/>
        <v>Službena putovanja</v>
      </c>
      <c r="G85" s="123" t="s">
        <v>695</v>
      </c>
      <c r="H85" s="85" t="str">
        <f t="shared" si="15"/>
        <v>REDOVNA DJELATNOST JAVNIH INSTITUTA (IZ EVIDENCIJSKIH PRIHODA)</v>
      </c>
      <c r="I85" s="85" t="str">
        <f t="shared" si="16"/>
        <v>0150</v>
      </c>
      <c r="J85" s="122">
        <v>2000</v>
      </c>
      <c r="K85" s="122">
        <v>2000</v>
      </c>
      <c r="L85" s="122"/>
      <c r="M85" s="89"/>
      <c r="O85" t="str">
        <f t="shared" si="17"/>
        <v>321</v>
      </c>
      <c r="P85" t="str">
        <f t="shared" si="18"/>
        <v>32</v>
      </c>
      <c r="Q85" t="str">
        <f t="shared" si="19"/>
        <v>51</v>
      </c>
      <c r="R85" t="str">
        <f t="shared" si="20"/>
        <v>15</v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>08008</v>
      </c>
      <c r="B86" s="85" t="str">
        <f>IF(C86="","",VLOOKUP('OPĆI DIO'!$C$3,'OPĆI DIO'!$L$6:$U$138,9,FALSE))</f>
        <v>Javni instituti</v>
      </c>
      <c r="C86" s="90">
        <v>51</v>
      </c>
      <c r="D86" s="85" t="str">
        <f t="shared" si="13"/>
        <v>Pomoći EU</v>
      </c>
      <c r="E86" s="90">
        <v>3213</v>
      </c>
      <c r="F86" s="85" t="str">
        <f t="shared" si="14"/>
        <v>Stručno usavršavanje zaposlenika</v>
      </c>
      <c r="G86" s="123" t="s">
        <v>695</v>
      </c>
      <c r="H86" s="85" t="str">
        <f t="shared" si="15"/>
        <v>REDOVNA DJELATNOST JAVNIH INSTITUTA (IZ EVIDENCIJSKIH PRIHODA)</v>
      </c>
      <c r="I86" s="85" t="str">
        <f t="shared" si="16"/>
        <v>0150</v>
      </c>
      <c r="J86" s="122">
        <v>2000</v>
      </c>
      <c r="K86" s="122">
        <v>2000</v>
      </c>
      <c r="L86" s="122"/>
      <c r="M86" s="89"/>
      <c r="O86" t="str">
        <f t="shared" si="17"/>
        <v>321</v>
      </c>
      <c r="P86" t="str">
        <f t="shared" si="18"/>
        <v>32</v>
      </c>
      <c r="Q86" t="str">
        <f t="shared" si="19"/>
        <v>51</v>
      </c>
      <c r="R86" t="str">
        <f t="shared" si="20"/>
        <v>15</v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>08008</v>
      </c>
      <c r="B87" s="85" t="str">
        <f>IF(C87="","",VLOOKUP('OPĆI DIO'!$C$3,'OPĆI DIO'!$L$6:$U$138,9,FALSE))</f>
        <v>Javni instituti</v>
      </c>
      <c r="C87" s="90">
        <v>51</v>
      </c>
      <c r="D87" s="85" t="str">
        <f t="shared" si="13"/>
        <v>Pomoći EU</v>
      </c>
      <c r="E87" s="90">
        <v>3221</v>
      </c>
      <c r="F87" s="85" t="str">
        <f t="shared" si="14"/>
        <v>Uredski materijal i ostali materijalni rashodi</v>
      </c>
      <c r="G87" s="123" t="s">
        <v>695</v>
      </c>
      <c r="H87" s="85" t="str">
        <f t="shared" si="15"/>
        <v>REDOVNA DJELATNOST JAVNIH INSTITUTA (IZ EVIDENCIJSKIH PRIHODA)</v>
      </c>
      <c r="I87" s="85" t="str">
        <f t="shared" si="16"/>
        <v>0150</v>
      </c>
      <c r="J87" s="122">
        <v>4000</v>
      </c>
      <c r="K87" s="122">
        <v>2000</v>
      </c>
      <c r="L87" s="122"/>
      <c r="M87" s="89"/>
      <c r="O87" t="str">
        <f t="shared" si="17"/>
        <v>322</v>
      </c>
      <c r="P87" t="str">
        <f t="shared" si="18"/>
        <v>32</v>
      </c>
      <c r="Q87" t="str">
        <f t="shared" si="19"/>
        <v>51</v>
      </c>
      <c r="R87" t="str">
        <f t="shared" si="20"/>
        <v>15</v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>08008</v>
      </c>
      <c r="B88" s="85" t="str">
        <f>IF(C88="","",VLOOKUP('OPĆI DIO'!$C$3,'OPĆI DIO'!$L$6:$U$138,9,FALSE))</f>
        <v>Javni instituti</v>
      </c>
      <c r="C88" s="90">
        <v>51</v>
      </c>
      <c r="D88" s="85" t="str">
        <f t="shared" si="13"/>
        <v>Pomoći EU</v>
      </c>
      <c r="E88" s="90">
        <v>3235</v>
      </c>
      <c r="F88" s="85" t="str">
        <f t="shared" si="14"/>
        <v>Zakupnine i najamnine</v>
      </c>
      <c r="G88" s="123" t="s">
        <v>695</v>
      </c>
      <c r="H88" s="85" t="str">
        <f t="shared" si="15"/>
        <v>REDOVNA DJELATNOST JAVNIH INSTITUTA (IZ EVIDENCIJSKIH PRIHODA)</v>
      </c>
      <c r="I88" s="85" t="str">
        <f t="shared" si="16"/>
        <v>0150</v>
      </c>
      <c r="J88" s="122">
        <v>2000</v>
      </c>
      <c r="K88" s="122">
        <v>2000</v>
      </c>
      <c r="L88" s="122"/>
      <c r="M88" s="89"/>
      <c r="O88" t="str">
        <f t="shared" si="17"/>
        <v>323</v>
      </c>
      <c r="P88" t="str">
        <f t="shared" si="18"/>
        <v>32</v>
      </c>
      <c r="Q88" t="str">
        <f t="shared" si="19"/>
        <v>51</v>
      </c>
      <c r="R88" t="str">
        <f t="shared" si="20"/>
        <v>15</v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>08008</v>
      </c>
      <c r="B89" s="85" t="str">
        <f>IF(C89="","",VLOOKUP('OPĆI DIO'!$C$3,'OPĆI DIO'!$L$6:$U$138,9,FALSE))</f>
        <v>Javni instituti</v>
      </c>
      <c r="C89" s="90">
        <v>51</v>
      </c>
      <c r="D89" s="85" t="str">
        <f t="shared" si="13"/>
        <v>Pomoći EU</v>
      </c>
      <c r="E89" s="90">
        <v>3239</v>
      </c>
      <c r="F89" s="85" t="str">
        <f t="shared" si="14"/>
        <v>Ostale usluge</v>
      </c>
      <c r="G89" s="123" t="s">
        <v>695</v>
      </c>
      <c r="H89" s="85" t="str">
        <f t="shared" si="15"/>
        <v>REDOVNA DJELATNOST JAVNIH INSTITUTA (IZ EVIDENCIJSKIH PRIHODA)</v>
      </c>
      <c r="I89" s="85" t="str">
        <f t="shared" si="16"/>
        <v>0150</v>
      </c>
      <c r="J89" s="122">
        <v>4000</v>
      </c>
      <c r="K89" s="122">
        <v>5000</v>
      </c>
      <c r="L89" s="122"/>
      <c r="M89" s="89"/>
      <c r="O89" t="str">
        <f t="shared" si="17"/>
        <v>323</v>
      </c>
      <c r="P89" t="str">
        <f t="shared" si="18"/>
        <v>32</v>
      </c>
      <c r="Q89" t="str">
        <f t="shared" si="19"/>
        <v>51</v>
      </c>
      <c r="R89" t="str">
        <f t="shared" si="20"/>
        <v>15</v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>08008</v>
      </c>
      <c r="B90" s="85" t="str">
        <f>IF(C90="","",VLOOKUP('OPĆI DIO'!$C$3,'OPĆI DIO'!$L$6:$U$138,9,FALSE))</f>
        <v>Javni instituti</v>
      </c>
      <c r="C90" s="90">
        <v>51</v>
      </c>
      <c r="D90" s="85" t="str">
        <f t="shared" si="13"/>
        <v>Pomoći EU</v>
      </c>
      <c r="E90" s="90">
        <v>4221</v>
      </c>
      <c r="F90" s="85" t="str">
        <f t="shared" si="14"/>
        <v>Uredska oprema i namještaj</v>
      </c>
      <c r="G90" s="123" t="s">
        <v>695</v>
      </c>
      <c r="H90" s="85" t="str">
        <f t="shared" si="15"/>
        <v>REDOVNA DJELATNOST JAVNIH INSTITUTA (IZ EVIDENCIJSKIH PRIHODA)</v>
      </c>
      <c r="I90" s="85" t="str">
        <f t="shared" si="16"/>
        <v>0150</v>
      </c>
      <c r="J90" s="122">
        <v>4000</v>
      </c>
      <c r="K90" s="122">
        <v>2000</v>
      </c>
      <c r="L90" s="122"/>
      <c r="M90" s="89"/>
      <c r="O90" t="str">
        <f t="shared" si="17"/>
        <v>422</v>
      </c>
      <c r="P90" t="str">
        <f t="shared" si="18"/>
        <v>42</v>
      </c>
      <c r="Q90" t="str">
        <f t="shared" si="19"/>
        <v>51</v>
      </c>
      <c r="R90" t="str">
        <f t="shared" si="20"/>
        <v>15</v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>08008</v>
      </c>
      <c r="B91" s="85" t="str">
        <f>IF(C91="","",VLOOKUP('OPĆI DIO'!$C$3,'OPĆI DIO'!$L$6:$U$138,9,FALSE))</f>
        <v>Javni instituti</v>
      </c>
      <c r="C91" s="90">
        <v>51</v>
      </c>
      <c r="D91" s="85" t="str">
        <f t="shared" si="13"/>
        <v>Pomoći EU</v>
      </c>
      <c r="E91" s="90">
        <v>4227</v>
      </c>
      <c r="F91" s="85" t="str">
        <f t="shared" si="14"/>
        <v>Uređaji, strojevi i oprema za ostale namjene</v>
      </c>
      <c r="G91" s="123" t="s">
        <v>695</v>
      </c>
      <c r="H91" s="85" t="str">
        <f t="shared" si="15"/>
        <v>REDOVNA DJELATNOST JAVNIH INSTITUTA (IZ EVIDENCIJSKIH PRIHODA)</v>
      </c>
      <c r="I91" s="85" t="str">
        <f t="shared" si="16"/>
        <v>0150</v>
      </c>
      <c r="J91" s="122">
        <v>1000</v>
      </c>
      <c r="K91" s="122"/>
      <c r="L91" s="122"/>
      <c r="M91" s="89"/>
      <c r="O91" t="str">
        <f t="shared" si="17"/>
        <v>422</v>
      </c>
      <c r="P91" t="str">
        <f t="shared" si="18"/>
        <v>42</v>
      </c>
      <c r="Q91" t="str">
        <f t="shared" si="19"/>
        <v>51</v>
      </c>
      <c r="R91" t="str">
        <f t="shared" si="20"/>
        <v>15</v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>08008</v>
      </c>
      <c r="B92" s="85" t="str">
        <f>IF(C92="","",VLOOKUP('OPĆI DIO'!$C$3,'OPĆI DIO'!$L$6:$U$138,9,FALSE))</f>
        <v>Javni instituti</v>
      </c>
      <c r="C92" s="90">
        <v>51</v>
      </c>
      <c r="D92" s="85" t="str">
        <f t="shared" si="13"/>
        <v>Pomoći EU</v>
      </c>
      <c r="E92" s="90">
        <v>4262</v>
      </c>
      <c r="F92" s="85" t="str">
        <f t="shared" si="14"/>
        <v>Ulaganja u računalne programe</v>
      </c>
      <c r="G92" s="123" t="s">
        <v>695</v>
      </c>
      <c r="H92" s="85" t="str">
        <f t="shared" si="15"/>
        <v>REDOVNA DJELATNOST JAVNIH INSTITUTA (IZ EVIDENCIJSKIH PRIHODA)</v>
      </c>
      <c r="I92" s="85" t="str">
        <f t="shared" si="16"/>
        <v>0150</v>
      </c>
      <c r="J92" s="122">
        <v>2000</v>
      </c>
      <c r="K92" s="122"/>
      <c r="L92" s="122"/>
      <c r="M92" s="89"/>
      <c r="O92" t="str">
        <f t="shared" si="17"/>
        <v>426</v>
      </c>
      <c r="P92" t="str">
        <f t="shared" si="18"/>
        <v>42</v>
      </c>
      <c r="Q92" t="str">
        <f t="shared" si="19"/>
        <v>51</v>
      </c>
      <c r="R92" t="str">
        <f t="shared" si="20"/>
        <v>15</v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>08008</v>
      </c>
      <c r="B93" s="85" t="str">
        <f>IF(C93="","",VLOOKUP('OPĆI DIO'!$C$3,'OPĆI DIO'!$L$6:$U$138,9,FALSE))</f>
        <v>Javni instituti</v>
      </c>
      <c r="C93" s="90">
        <v>11</v>
      </c>
      <c r="D93" s="85" t="str">
        <f t="shared" si="13"/>
        <v>Opći prihodi i primici</v>
      </c>
      <c r="E93" s="90">
        <v>3111</v>
      </c>
      <c r="F93" s="85" t="str">
        <f t="shared" si="14"/>
        <v>Plaće za redovan rad</v>
      </c>
      <c r="G93" s="123" t="s">
        <v>940</v>
      </c>
      <c r="H93" s="85" t="str">
        <f t="shared" si="15"/>
        <v>PRAVOMOĆNE SUDSKE PRESUDE</v>
      </c>
      <c r="I93" s="85" t="str">
        <f t="shared" si="16"/>
        <v>0150</v>
      </c>
      <c r="J93" s="122">
        <v>8137</v>
      </c>
      <c r="K93" s="122"/>
      <c r="L93" s="122"/>
      <c r="M93" s="89"/>
      <c r="O93" t="str">
        <f t="shared" si="17"/>
        <v>311</v>
      </c>
      <c r="P93" t="str">
        <f t="shared" si="18"/>
        <v>31</v>
      </c>
      <c r="Q93" t="str">
        <f t="shared" si="19"/>
        <v>11</v>
      </c>
      <c r="R93" t="str">
        <f t="shared" si="20"/>
        <v>15</v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>08008</v>
      </c>
      <c r="B94" s="85" t="str">
        <f>IF(C94="","",VLOOKUP('OPĆI DIO'!$C$3,'OPĆI DIO'!$L$6:$U$138,9,FALSE))</f>
        <v>Javni instituti</v>
      </c>
      <c r="C94" s="90">
        <v>11</v>
      </c>
      <c r="D94" s="85" t="str">
        <f t="shared" si="13"/>
        <v>Opći prihodi i primici</v>
      </c>
      <c r="E94" s="90">
        <v>3132</v>
      </c>
      <c r="F94" s="85" t="str">
        <f t="shared" si="14"/>
        <v>Doprinosi za obvezno zdravstveno osiguranje</v>
      </c>
      <c r="G94" s="123" t="s">
        <v>940</v>
      </c>
      <c r="H94" s="85" t="str">
        <f t="shared" si="15"/>
        <v>PRAVOMOĆNE SUDSKE PRESUDE</v>
      </c>
      <c r="I94" s="85" t="str">
        <f t="shared" si="16"/>
        <v>0150</v>
      </c>
      <c r="J94" s="122">
        <v>1400</v>
      </c>
      <c r="K94" s="122"/>
      <c r="L94" s="122"/>
      <c r="M94" s="89"/>
      <c r="O94" t="str">
        <f t="shared" si="17"/>
        <v>313</v>
      </c>
      <c r="P94" t="str">
        <f t="shared" si="18"/>
        <v>31</v>
      </c>
      <c r="Q94" t="str">
        <f t="shared" si="19"/>
        <v>11</v>
      </c>
      <c r="R94" t="str">
        <f t="shared" si="20"/>
        <v>15</v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>08008</v>
      </c>
      <c r="B95" s="85" t="str">
        <f>IF(C95="","",VLOOKUP('OPĆI DIO'!$C$3,'OPĆI DIO'!$L$6:$U$138,9,FALSE))</f>
        <v>Javni instituti</v>
      </c>
      <c r="C95" s="90">
        <v>11</v>
      </c>
      <c r="D95" s="85" t="str">
        <f t="shared" si="13"/>
        <v>Opći prihodi i primici</v>
      </c>
      <c r="E95" s="90">
        <v>3296</v>
      </c>
      <c r="F95" s="85" t="str">
        <f t="shared" si="14"/>
        <v>Troškovi sudskih postupaka</v>
      </c>
      <c r="G95" s="123" t="s">
        <v>940</v>
      </c>
      <c r="H95" s="85" t="str">
        <f t="shared" si="15"/>
        <v>PRAVOMOĆNE SUDSKE PRESUDE</v>
      </c>
      <c r="I95" s="85" t="str">
        <f t="shared" si="16"/>
        <v>0150</v>
      </c>
      <c r="J95" s="122">
        <v>3847</v>
      </c>
      <c r="K95" s="122"/>
      <c r="L95" s="122"/>
      <c r="M95" s="89"/>
      <c r="O95" t="str">
        <f t="shared" si="17"/>
        <v>329</v>
      </c>
      <c r="P95" t="str">
        <f t="shared" si="18"/>
        <v>32</v>
      </c>
      <c r="Q95" t="str">
        <f t="shared" si="19"/>
        <v>11</v>
      </c>
      <c r="R95" t="str">
        <f t="shared" si="20"/>
        <v>15</v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>08008</v>
      </c>
      <c r="B96" s="85" t="str">
        <f>IF(C96="","",VLOOKUP('OPĆI DIO'!$C$3,'OPĆI DIO'!$L$6:$U$138,9,FALSE))</f>
        <v>Javni instituti</v>
      </c>
      <c r="C96" s="90">
        <v>11</v>
      </c>
      <c r="D96" s="85" t="str">
        <f t="shared" si="13"/>
        <v>Opći prihodi i primici</v>
      </c>
      <c r="E96" s="90">
        <v>3433</v>
      </c>
      <c r="F96" s="85" t="str">
        <f t="shared" si="14"/>
        <v>Zatezne kamate</v>
      </c>
      <c r="G96" s="123" t="s">
        <v>940</v>
      </c>
      <c r="H96" s="85" t="str">
        <f t="shared" si="15"/>
        <v>PRAVOMOĆNE SUDSKE PRESUDE</v>
      </c>
      <c r="I96" s="85" t="str">
        <f t="shared" si="16"/>
        <v>0150</v>
      </c>
      <c r="J96" s="122">
        <v>2872</v>
      </c>
      <c r="K96" s="122"/>
      <c r="L96" s="122"/>
      <c r="M96" s="89"/>
      <c r="O96" t="str">
        <f t="shared" si="17"/>
        <v>343</v>
      </c>
      <c r="P96" t="str">
        <f t="shared" si="18"/>
        <v>34</v>
      </c>
      <c r="Q96" t="str">
        <f t="shared" si="19"/>
        <v>11</v>
      </c>
      <c r="R96" t="str">
        <f t="shared" si="20"/>
        <v>15</v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>08008</v>
      </c>
      <c r="B97" s="85" t="str">
        <f>IF(C97="","",VLOOKUP('OPĆI DIO'!$C$3,'OPĆI DIO'!$L$6:$U$138,9,FALSE))</f>
        <v>Javni instituti</v>
      </c>
      <c r="C97" s="90">
        <v>31</v>
      </c>
      <c r="D97" s="85" t="str">
        <f t="shared" si="13"/>
        <v>Vlastiti prihodi</v>
      </c>
      <c r="E97" s="90">
        <v>3721</v>
      </c>
      <c r="F97" s="85" t="str">
        <f t="shared" si="14"/>
        <v>Naknade građanima i kućanstvima u novcu</v>
      </c>
      <c r="G97" s="123" t="s">
        <v>695</v>
      </c>
      <c r="H97" s="85" t="str">
        <f t="shared" si="15"/>
        <v>REDOVNA DJELATNOST JAVNIH INSTITUTA (IZ EVIDENCIJSKIH PRIHODA)</v>
      </c>
      <c r="I97" s="85" t="str">
        <f t="shared" si="16"/>
        <v>0150</v>
      </c>
      <c r="J97" s="122">
        <v>7900</v>
      </c>
      <c r="K97" s="122">
        <v>6000</v>
      </c>
      <c r="L97" s="122">
        <v>4000</v>
      </c>
      <c r="M97" s="89"/>
      <c r="O97" t="str">
        <f t="shared" si="17"/>
        <v>372</v>
      </c>
      <c r="P97" t="str">
        <f t="shared" si="18"/>
        <v>37</v>
      </c>
      <c r="Q97" t="str">
        <f t="shared" si="19"/>
        <v>31</v>
      </c>
      <c r="R97" t="str">
        <f t="shared" si="20"/>
        <v>15</v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2385079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8660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2393739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2393739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9" t="s">
        <v>664</v>
      </c>
      <c r="B1" s="299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 ht="409.5">
      <c r="A3" s="90">
        <v>51</v>
      </c>
      <c r="B3" s="85" t="str">
        <f t="shared" ref="B3" si="0">IFERROR(VLOOKUP(A3,$U$6:$V$23,2,FALSE),"")</f>
        <v>Pomoći EU</v>
      </c>
      <c r="C3" s="90">
        <v>3111</v>
      </c>
      <c r="D3" s="85" t="str">
        <f>IFERROR(VLOOKUP(C3,$X$5:$Z$129,2,FALSE),"")</f>
        <v>Plaće za redovan rad</v>
      </c>
      <c r="E3" s="123" t="s">
        <v>699</v>
      </c>
      <c r="F3" s="85" t="str">
        <f>IFERROR(VLOOKUP(E3,$AD$6:$AE$1090,2,FALSE),"")</f>
        <v>NOVI PODPROJEKT</v>
      </c>
      <c r="G3" s="85" t="str">
        <f>IFERROR(VLOOKUP(E3,$AD$6:$AG$1090,4,FALSE),"")</f>
        <v>NOVI PODPROJEKT</v>
      </c>
      <c r="H3" s="122">
        <v>4000</v>
      </c>
      <c r="I3" s="122">
        <v>2000</v>
      </c>
      <c r="J3" s="122">
        <v>1000</v>
      </c>
      <c r="K3" s="135" t="s">
        <v>5282</v>
      </c>
      <c r="L3" s="134">
        <v>44621</v>
      </c>
      <c r="M3" s="134">
        <v>46081</v>
      </c>
      <c r="N3" s="135" t="s">
        <v>5283</v>
      </c>
      <c r="O3" s="288" t="s">
        <v>5284</v>
      </c>
      <c r="P3" s="89"/>
      <c r="R3" t="str">
        <f>LEFT(C3,3)</f>
        <v>311</v>
      </c>
      <c r="S3" t="str">
        <f>LEFT(C3,2)</f>
        <v>31</v>
      </c>
      <c r="T3" t="str">
        <f>MID(G3,2,2)</f>
        <v>OV</v>
      </c>
    </row>
    <row r="4" spans="1:33">
      <c r="A4" s="90">
        <v>51</v>
      </c>
      <c r="B4" s="85" t="str">
        <f t="shared" ref="B4:B67" si="1">IFERROR(VLOOKUP(A4,$U$6:$V$23,2,FALSE),"")</f>
        <v>Pomoći EU</v>
      </c>
      <c r="C4" s="90">
        <v>3132</v>
      </c>
      <c r="D4" s="85" t="str">
        <f t="shared" ref="D4:D67" si="2">IFERROR(VLOOKUP(C4,$X$5:$Z$129,2,FALSE),"")</f>
        <v>Doprinosi za obvezno zdravstveno osiguranje</v>
      </c>
      <c r="E4" s="123" t="s">
        <v>699</v>
      </c>
      <c r="F4" s="85" t="str">
        <f t="shared" ref="F4:F67" si="3">IFERROR(VLOOKUP(E4,$AD$6:$AE$1090,2,FALSE),"")</f>
        <v>NOVI PODPROJEKT</v>
      </c>
      <c r="G4" s="85" t="str">
        <f t="shared" ref="G4:G67" si="4">IFERROR(VLOOKUP(E4,$AD$6:$AG$1090,4,FALSE),"")</f>
        <v>NOVI PODPROJEKT</v>
      </c>
      <c r="H4" s="122">
        <v>660</v>
      </c>
      <c r="I4" s="122">
        <v>330</v>
      </c>
      <c r="J4" s="122">
        <v>165</v>
      </c>
      <c r="K4" s="135" t="s">
        <v>5282</v>
      </c>
      <c r="L4" s="134">
        <v>44621</v>
      </c>
      <c r="M4" s="134">
        <v>46081</v>
      </c>
      <c r="N4" s="135" t="s">
        <v>5283</v>
      </c>
      <c r="O4" s="266"/>
      <c r="P4" s="89"/>
      <c r="R4" t="str">
        <f t="shared" ref="R4:R67" si="5">LEFT(C4,3)</f>
        <v>313</v>
      </c>
      <c r="S4" t="str">
        <f t="shared" ref="S4:S67" si="6">LEFT(C4,2)</f>
        <v>31</v>
      </c>
      <c r="T4" t="str">
        <f t="shared" ref="T4:T67" si="7">MID(G4,2,2)</f>
        <v>OV</v>
      </c>
      <c r="X4" s="86"/>
      <c r="Y4" s="86"/>
    </row>
    <row r="5" spans="1:33">
      <c r="A5" s="90">
        <v>51</v>
      </c>
      <c r="B5" s="85" t="str">
        <f t="shared" si="1"/>
        <v>Pomoći EU</v>
      </c>
      <c r="C5" s="90">
        <v>3121</v>
      </c>
      <c r="D5" s="85" t="str">
        <f t="shared" si="2"/>
        <v>Ostali rashodi za zaposlene</v>
      </c>
      <c r="E5" s="123" t="s">
        <v>699</v>
      </c>
      <c r="F5" s="85" t="str">
        <f t="shared" si="3"/>
        <v>NOVI PODPROJEKT</v>
      </c>
      <c r="G5" s="85" t="str">
        <f t="shared" si="4"/>
        <v>NOVI PODPROJEKT</v>
      </c>
      <c r="H5" s="122">
        <v>4000</v>
      </c>
      <c r="I5" s="122">
        <v>2000</v>
      </c>
      <c r="J5" s="122">
        <v>1000</v>
      </c>
      <c r="K5" s="135" t="s">
        <v>5282</v>
      </c>
      <c r="L5" s="134">
        <v>44621</v>
      </c>
      <c r="M5" s="134">
        <v>46081</v>
      </c>
      <c r="N5" s="135" t="s">
        <v>5283</v>
      </c>
      <c r="O5" s="266"/>
      <c r="P5" s="89"/>
      <c r="R5" t="str">
        <f t="shared" si="5"/>
        <v>312</v>
      </c>
      <c r="S5" t="str">
        <f t="shared" si="6"/>
        <v>31</v>
      </c>
      <c r="T5" t="str">
        <f t="shared" si="7"/>
        <v>OV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A3" zoomScale="80" zoomScaleNormal="80" workbookViewId="0">
      <selection activeCell="D6" sqref="D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3" ht="21" customHeight="1">
      <c r="B2" s="300" t="s">
        <v>5265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426881</v>
      </c>
      <c r="E5" s="3">
        <v>0</v>
      </c>
      <c r="F5" s="3"/>
      <c r="G5" s="3">
        <v>330000</v>
      </c>
      <c r="H5" s="3"/>
      <c r="I5" s="3"/>
      <c r="J5" s="3">
        <v>67000</v>
      </c>
      <c r="K5" s="3">
        <v>10881</v>
      </c>
      <c r="L5" s="3"/>
      <c r="M5" s="3"/>
      <c r="N5" s="3"/>
      <c r="O5" s="3"/>
      <c r="P5" s="3"/>
      <c r="Q5" s="3"/>
      <c r="R5" s="3"/>
      <c r="S5" s="3"/>
      <c r="T5" s="3">
        <v>19000</v>
      </c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2193430</v>
      </c>
      <c r="E6" s="12">
        <f>+'A.1 PRIHODI'!E8</f>
        <v>1870884</v>
      </c>
      <c r="F6" s="12">
        <f>+'A.1 PRIHODI'!F8</f>
        <v>0</v>
      </c>
      <c r="G6" s="12">
        <f>+'A.1 PRIHODI'!G8</f>
        <v>308800</v>
      </c>
      <c r="H6" s="12">
        <f>+'A.1 PRIHODI'!H8</f>
        <v>0</v>
      </c>
      <c r="I6" s="12">
        <f>+'A.1 PRIHODI'!I8+'B. RAČUN FIN'!I6</f>
        <v>0</v>
      </c>
      <c r="J6" s="12">
        <f>+'A.1 PRIHODI'!J8</f>
        <v>7000</v>
      </c>
      <c r="K6" s="12">
        <f>+'A.1 PRIHODI'!K8</f>
        <v>6746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-226572</v>
      </c>
      <c r="E7" s="182"/>
      <c r="F7" s="182"/>
      <c r="G7" s="182">
        <v>-179848</v>
      </c>
      <c r="H7" s="182"/>
      <c r="I7" s="182"/>
      <c r="J7" s="182">
        <v>-36185</v>
      </c>
      <c r="K7" s="182">
        <v>-4539</v>
      </c>
      <c r="L7" s="182"/>
      <c r="M7" s="182"/>
      <c r="N7" s="182"/>
      <c r="O7" s="182"/>
      <c r="P7" s="182"/>
      <c r="Q7" s="182"/>
      <c r="R7" s="182"/>
      <c r="S7" s="182"/>
      <c r="T7" s="182">
        <v>-6000</v>
      </c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2393739</v>
      </c>
      <c r="E8" s="12">
        <f>+E5+E6+E7</f>
        <v>1870884</v>
      </c>
      <c r="F8" s="12">
        <f t="shared" ref="F8:W8" si="1">+F5+F6+F7</f>
        <v>0</v>
      </c>
      <c r="G8" s="12">
        <f t="shared" si="1"/>
        <v>458952</v>
      </c>
      <c r="H8" s="12">
        <f t="shared" si="1"/>
        <v>0</v>
      </c>
      <c r="I8" s="12">
        <f t="shared" si="1"/>
        <v>0</v>
      </c>
      <c r="J8" s="12">
        <f t="shared" si="1"/>
        <v>37815</v>
      </c>
      <c r="K8" s="12">
        <f t="shared" si="1"/>
        <v>13088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13000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2393739</v>
      </c>
      <c r="E9" s="79">
        <f>+'A.2 RASHODI'!E4+'B. RAČUN FIN'!E11</f>
        <v>1870884</v>
      </c>
      <c r="F9" s="79">
        <f>+'A.2 RASHODI'!F4+'B. RAČUN FIN'!F11</f>
        <v>0</v>
      </c>
      <c r="G9" s="79">
        <f>+'A.2 RASHODI'!G4+'B. RAČUN FIN'!G11</f>
        <v>458952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37815</v>
      </c>
      <c r="K9" s="79">
        <f>+'A.2 RASHODI'!K4+'B. RAČUN FIN'!K11</f>
        <v>13088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13000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226572</v>
      </c>
      <c r="E13" s="125">
        <f t="shared" ref="E13:W13" si="4">-E7</f>
        <v>0</v>
      </c>
      <c r="F13" s="125">
        <f t="shared" si="4"/>
        <v>0</v>
      </c>
      <c r="G13" s="125">
        <f t="shared" si="4"/>
        <v>179848</v>
      </c>
      <c r="H13" s="125">
        <f t="shared" si="4"/>
        <v>0</v>
      </c>
      <c r="I13" s="125">
        <f t="shared" si="4"/>
        <v>0</v>
      </c>
      <c r="J13" s="125">
        <f t="shared" si="4"/>
        <v>36185</v>
      </c>
      <c r="K13" s="125">
        <f t="shared" si="4"/>
        <v>4539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6000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2203174</v>
      </c>
      <c r="E14" s="12">
        <f>+'A.1 PRIHODI'!E22</f>
        <v>1854628</v>
      </c>
      <c r="F14" s="12">
        <f>+'A.1 PRIHODI'!F22</f>
        <v>0</v>
      </c>
      <c r="G14" s="12">
        <f>+'A.1 PRIHODI'!G22</f>
        <v>341800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6746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-91143</v>
      </c>
      <c r="E15" s="62"/>
      <c r="F15" s="62"/>
      <c r="G15" s="62">
        <v>-82443</v>
      </c>
      <c r="H15" s="62"/>
      <c r="I15" s="62"/>
      <c r="J15" s="62">
        <v>-8700</v>
      </c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2338603</v>
      </c>
      <c r="E16" s="12">
        <f>+E13+E14+E15</f>
        <v>1854628</v>
      </c>
      <c r="F16" s="12">
        <f t="shared" ref="F16:W16" si="5">+F13+F14+F15</f>
        <v>0</v>
      </c>
      <c r="G16" s="12">
        <f t="shared" si="5"/>
        <v>439205</v>
      </c>
      <c r="H16" s="12">
        <f t="shared" si="5"/>
        <v>0</v>
      </c>
      <c r="I16" s="12">
        <f t="shared" si="5"/>
        <v>0</v>
      </c>
      <c r="J16" s="12">
        <f t="shared" si="5"/>
        <v>27485</v>
      </c>
      <c r="K16" s="12">
        <f t="shared" si="5"/>
        <v>11285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6000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2338603</v>
      </c>
      <c r="E17" s="79">
        <f>+'A.2 RASHODI'!E21+'B. RAČUN FIN'!E22</f>
        <v>1854628</v>
      </c>
      <c r="F17" s="79">
        <f>+'A.2 RASHODI'!F21+'B. RAČUN FIN'!F22</f>
        <v>0</v>
      </c>
      <c r="G17" s="79">
        <f>+'A.2 RASHODI'!G21+'B. RAČUN FIN'!G22</f>
        <v>439205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27485</v>
      </c>
      <c r="K17" s="79">
        <f>+'A.2 RASHODI'!K21+'B. RAČUN FIN'!K22</f>
        <v>11285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6000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91143</v>
      </c>
      <c r="E21" s="125">
        <f t="shared" ref="E21:W21" si="8">-E15</f>
        <v>0</v>
      </c>
      <c r="F21" s="125">
        <f t="shared" si="8"/>
        <v>0</v>
      </c>
      <c r="G21" s="125">
        <f t="shared" si="8"/>
        <v>82443</v>
      </c>
      <c r="H21" s="125">
        <f t="shared" si="8"/>
        <v>0</v>
      </c>
      <c r="I21" s="125">
        <f t="shared" si="8"/>
        <v>0</v>
      </c>
      <c r="J21" s="125">
        <f t="shared" si="8"/>
        <v>8700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2235428</v>
      </c>
      <c r="E22" s="12">
        <f>+'A.1 PRIHODI'!E36</f>
        <v>1854628</v>
      </c>
      <c r="F22" s="12">
        <f>+'A.1 PRIHODI'!F36</f>
        <v>0</v>
      </c>
      <c r="G22" s="12">
        <f>+'A.1 PRIHODI'!G36</f>
        <v>375800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5000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-12895</v>
      </c>
      <c r="E23" s="62"/>
      <c r="F23" s="62"/>
      <c r="G23" s="62">
        <v>-1360</v>
      </c>
      <c r="H23" s="62"/>
      <c r="I23" s="62"/>
      <c r="J23" s="62">
        <v>-11535</v>
      </c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2313676</v>
      </c>
      <c r="E24" s="12">
        <f>+E21+E22+E23</f>
        <v>1854628</v>
      </c>
      <c r="F24" s="12">
        <f t="shared" ref="F24:W24" si="9">+F21+F22+F23</f>
        <v>0</v>
      </c>
      <c r="G24" s="12">
        <f t="shared" si="9"/>
        <v>456883</v>
      </c>
      <c r="H24" s="12">
        <f t="shared" si="9"/>
        <v>0</v>
      </c>
      <c r="I24" s="12">
        <f t="shared" si="9"/>
        <v>0</v>
      </c>
      <c r="J24" s="12">
        <f t="shared" si="9"/>
        <v>2165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2313676</v>
      </c>
      <c r="E25" s="79">
        <f>+'A.2 RASHODI'!E38+'B. RAČUN FIN'!E33</f>
        <v>1854628</v>
      </c>
      <c r="F25" s="79">
        <f>+'A.2 RASHODI'!F38+'B. RAČUN FIN'!F33</f>
        <v>0</v>
      </c>
      <c r="G25" s="79">
        <f>+'A.2 RASHODI'!G38+'B. RAČUN FIN'!G33</f>
        <v>456883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2165</v>
      </c>
      <c r="K25" s="79">
        <f>+'A.2 RASHODI'!K38+'B. RAČUN FIN'!K33</f>
        <v>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00" t="s">
        <v>5087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2" ht="15.6" customHeight="1"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2" ht="15.6" customHeight="1">
      <c r="B3" s="300" t="s">
        <v>5088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</row>
    <row r="4" spans="1:22" ht="15.6" customHeight="1"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</row>
    <row r="5" spans="1:22" ht="15.6" customHeight="1">
      <c r="B5" s="300" t="s">
        <v>5112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2193430</v>
      </c>
      <c r="E8" s="66">
        <f>+E19+E16</f>
        <v>1870884</v>
      </c>
      <c r="F8" s="66">
        <f>+F19+F16</f>
        <v>0</v>
      </c>
      <c r="G8" s="66">
        <f>+G19+G16</f>
        <v>308800</v>
      </c>
      <c r="H8" s="66">
        <f t="shared" ref="H8:V8" si="0">+H19+H16</f>
        <v>0</v>
      </c>
      <c r="I8" s="66">
        <f t="shared" si="0"/>
        <v>0</v>
      </c>
      <c r="J8" s="66">
        <f>+J19+J16</f>
        <v>7000</v>
      </c>
      <c r="K8" s="66">
        <f t="shared" si="0"/>
        <v>6746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13746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7000</v>
      </c>
      <c r="K10" s="126">
        <f>SUMIFS('Unos prihoda i primitaka'!$G$3:$G$501,'Unos prihoda i primitaka'!$C$3:$C$501,"=52",'Unos prihoda i primitaka'!$L$3:$L$501,"=63")</f>
        <v>6746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10800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10800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298000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298000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1870884</v>
      </c>
      <c r="E14" s="126">
        <f>SUMIFS('Unos prihoda i primitaka'!$G$3:$G$501,'Unos prihoda i primitaka'!$C$3:$C$501,"=11",'Unos prihoda i primitaka'!$L$3:$L$501,"=67")</f>
        <v>1870884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2193430</v>
      </c>
      <c r="E16" s="4">
        <f t="shared" ref="E16:V16" si="2">SUM(E9:E15)</f>
        <v>1870884</v>
      </c>
      <c r="F16" s="4">
        <f t="shared" si="2"/>
        <v>0</v>
      </c>
      <c r="G16" s="4">
        <f t="shared" si="2"/>
        <v>308800</v>
      </c>
      <c r="H16" s="4">
        <f t="shared" si="2"/>
        <v>0</v>
      </c>
      <c r="I16" s="4">
        <f t="shared" si="2"/>
        <v>0</v>
      </c>
      <c r="J16" s="4">
        <f t="shared" si="2"/>
        <v>7000</v>
      </c>
      <c r="K16" s="4">
        <f t="shared" si="2"/>
        <v>6746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2203174</v>
      </c>
      <c r="E22" s="66">
        <f t="shared" ref="E22:V22" si="4">+E33+E30</f>
        <v>1854628</v>
      </c>
      <c r="F22" s="66">
        <f t="shared" si="4"/>
        <v>0</v>
      </c>
      <c r="G22" s="66">
        <f t="shared" si="4"/>
        <v>341800</v>
      </c>
      <c r="H22" s="66">
        <f t="shared" si="4"/>
        <v>0</v>
      </c>
      <c r="I22" s="66">
        <f t="shared" si="4"/>
        <v>0</v>
      </c>
      <c r="J22" s="66">
        <f t="shared" si="4"/>
        <v>0</v>
      </c>
      <c r="K22" s="66">
        <f t="shared" si="4"/>
        <v>6746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6746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6746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10800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10800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331000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331000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1854628</v>
      </c>
      <c r="E28" s="126">
        <f>SUMIFS('Unos prihoda i primitaka'!$H$3:$H$501,'Unos prihoda i primitaka'!$C$3:$C$501,"=11",'Unos prihoda i primitaka'!$L$3:$L$501,"=67")</f>
        <v>1854628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2203174</v>
      </c>
      <c r="E30" s="4">
        <f t="shared" ref="E30:V30" si="6">SUM(E23:E29)</f>
        <v>1854628</v>
      </c>
      <c r="F30" s="4">
        <f t="shared" si="6"/>
        <v>0</v>
      </c>
      <c r="G30" s="4">
        <f t="shared" si="6"/>
        <v>341800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6746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2235428</v>
      </c>
      <c r="E36" s="66">
        <f t="shared" ref="E36:V36" si="9">+E47+E44</f>
        <v>1854628</v>
      </c>
      <c r="F36" s="66">
        <f t="shared" si="9"/>
        <v>0</v>
      </c>
      <c r="G36" s="66">
        <f t="shared" si="9"/>
        <v>375800</v>
      </c>
      <c r="H36" s="66">
        <f t="shared" si="9"/>
        <v>0</v>
      </c>
      <c r="I36" s="66">
        <f t="shared" si="9"/>
        <v>0</v>
      </c>
      <c r="J36" s="66">
        <f t="shared" si="9"/>
        <v>5000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5000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5000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10800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10800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365000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365000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1854628</v>
      </c>
      <c r="E42" s="126">
        <f>SUMIFS('Unos prihoda i primitaka'!$I$3:$I$501,'Unos prihoda i primitaka'!$C$3:$C$501,"=11",'Unos prihoda i primitaka'!$L$3:$L$501,"=67")</f>
        <v>1854628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2235428</v>
      </c>
      <c r="E44" s="4">
        <f t="shared" ref="E44:V44" si="10">SUM(E37:E43)</f>
        <v>1854628</v>
      </c>
      <c r="F44" s="4">
        <f t="shared" si="10"/>
        <v>0</v>
      </c>
      <c r="G44" s="4">
        <f t="shared" si="10"/>
        <v>375800</v>
      </c>
      <c r="H44" s="4">
        <f t="shared" si="10"/>
        <v>0</v>
      </c>
      <c r="I44" s="4">
        <f t="shared" si="10"/>
        <v>0</v>
      </c>
      <c r="J44" s="4">
        <f t="shared" si="10"/>
        <v>5000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00" t="s">
        <v>5114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2387841</v>
      </c>
      <c r="E4" s="67">
        <f>E5+E13</f>
        <v>1870884</v>
      </c>
      <c r="F4" s="67">
        <f t="shared" ref="F4:W4" si="0">F5+F13</f>
        <v>0</v>
      </c>
      <c r="G4" s="67">
        <f t="shared" si="0"/>
        <v>453054</v>
      </c>
      <c r="H4" s="67">
        <f t="shared" si="0"/>
        <v>0</v>
      </c>
      <c r="I4" s="67">
        <f t="shared" si="0"/>
        <v>0</v>
      </c>
      <c r="J4" s="67">
        <f t="shared" si="0"/>
        <v>37815</v>
      </c>
      <c r="K4" s="67">
        <f>K5+K13</f>
        <v>13088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13000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2317335</v>
      </c>
      <c r="E5" s="75">
        <f t="shared" ref="E5:G5" si="2">SUM(E6:E12)</f>
        <v>1852872</v>
      </c>
      <c r="F5" s="75">
        <f t="shared" si="2"/>
        <v>0</v>
      </c>
      <c r="G5" s="75">
        <f t="shared" si="2"/>
        <v>418054</v>
      </c>
      <c r="H5" s="75">
        <f>SUM(H6:H12)</f>
        <v>0</v>
      </c>
      <c r="I5" s="75">
        <f t="shared" ref="I5:K5" si="3">SUM(I6:I12)</f>
        <v>0</v>
      </c>
      <c r="J5" s="75">
        <f t="shared" si="3"/>
        <v>30815</v>
      </c>
      <c r="K5" s="75">
        <f t="shared" si="3"/>
        <v>11594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4000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1819787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1717692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85280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16815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482972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131378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322000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14000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11594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4000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6676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3802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2874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7900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7900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70506</v>
      </c>
      <c r="E13" s="76">
        <f t="shared" ref="E13:G13" si="6">SUM(E14:E18)</f>
        <v>18012</v>
      </c>
      <c r="F13" s="76">
        <f t="shared" si="6"/>
        <v>0</v>
      </c>
      <c r="G13" s="76">
        <f t="shared" si="6"/>
        <v>35000</v>
      </c>
      <c r="H13" s="76">
        <f>SUM(H14:H18)</f>
        <v>0</v>
      </c>
      <c r="I13" s="76">
        <f t="shared" ref="I13:K13" si="7">SUM(I14:I18)</f>
        <v>0</v>
      </c>
      <c r="J13" s="76">
        <f t="shared" si="7"/>
        <v>7000</v>
      </c>
      <c r="K13" s="76">
        <f t="shared" si="7"/>
        <v>1494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9000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58476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15982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25000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7000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1494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9000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12030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2030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10000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2332705</v>
      </c>
      <c r="E21" s="67">
        <f>+E22+E30</f>
        <v>1854628</v>
      </c>
      <c r="F21" s="67">
        <f t="shared" ref="F21:W21" si="11">+F22+F30</f>
        <v>0</v>
      </c>
      <c r="G21" s="67">
        <f t="shared" si="11"/>
        <v>433307</v>
      </c>
      <c r="H21" s="67">
        <f t="shared" si="11"/>
        <v>0</v>
      </c>
      <c r="I21" s="67">
        <f t="shared" si="11"/>
        <v>0</v>
      </c>
      <c r="J21" s="67">
        <f t="shared" si="11"/>
        <v>27485</v>
      </c>
      <c r="K21" s="67">
        <f t="shared" si="11"/>
        <v>11285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6000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2300693</v>
      </c>
      <c r="E22" s="75">
        <f t="shared" ref="E22:W22" si="12">SUM(E23:E29)</f>
        <v>1836616</v>
      </c>
      <c r="F22" s="75">
        <f t="shared" si="12"/>
        <v>0</v>
      </c>
      <c r="G22" s="75">
        <f t="shared" si="12"/>
        <v>427307</v>
      </c>
      <c r="H22" s="75">
        <f>SUM(H23:H29)</f>
        <v>0</v>
      </c>
      <c r="I22" s="75">
        <f t="shared" si="12"/>
        <v>0</v>
      </c>
      <c r="J22" s="75">
        <f t="shared" si="12"/>
        <v>25485</v>
      </c>
      <c r="K22" s="75">
        <f t="shared" si="12"/>
        <v>11285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1808249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1708154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87610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12485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482617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127532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330800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13000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11285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3827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930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2897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6000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6000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32012</v>
      </c>
      <c r="E30" s="76">
        <f t="shared" ref="E30:G30" si="13">SUM(E31:E35)</f>
        <v>18012</v>
      </c>
      <c r="F30" s="76">
        <f t="shared" si="13"/>
        <v>0</v>
      </c>
      <c r="G30" s="76">
        <f t="shared" si="13"/>
        <v>6000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2000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6000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29982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15982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6000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2000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6000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2030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2030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2307778</v>
      </c>
      <c r="E38" s="67">
        <f>E39+E47</f>
        <v>1854628</v>
      </c>
      <c r="F38" s="67">
        <f t="shared" ref="F38:W38" si="18">F39+F47</f>
        <v>0</v>
      </c>
      <c r="G38" s="67">
        <f t="shared" si="18"/>
        <v>450985</v>
      </c>
      <c r="H38" s="67">
        <f t="shared" si="18"/>
        <v>0</v>
      </c>
      <c r="I38" s="67">
        <f t="shared" si="18"/>
        <v>0</v>
      </c>
      <c r="J38" s="67">
        <f t="shared" si="18"/>
        <v>2165</v>
      </c>
      <c r="K38" s="67">
        <f t="shared" si="18"/>
        <v>0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2283766</v>
      </c>
      <c r="E39" s="75">
        <f t="shared" ref="E39:G39" si="19">SUM(E40:E46)</f>
        <v>1836616</v>
      </c>
      <c r="F39" s="75">
        <f t="shared" si="19"/>
        <v>0</v>
      </c>
      <c r="G39" s="75">
        <f t="shared" si="19"/>
        <v>444985</v>
      </c>
      <c r="H39" s="75">
        <f>SUM(H40:H46)</f>
        <v>0</v>
      </c>
      <c r="I39" s="75">
        <f t="shared" ref="I39:K39" si="20">SUM(I40:I46)</f>
        <v>0</v>
      </c>
      <c r="J39" s="75">
        <f t="shared" si="20"/>
        <v>2165</v>
      </c>
      <c r="K39" s="75">
        <f t="shared" si="20"/>
        <v>0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1802589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1708154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92270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2165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473332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127532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345800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3845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930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2915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4000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4000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24012</v>
      </c>
      <c r="E47" s="76">
        <f t="shared" ref="E47:G47" si="23">SUM(E48:E52)</f>
        <v>18012</v>
      </c>
      <c r="F47" s="76">
        <f t="shared" si="23"/>
        <v>0</v>
      </c>
      <c r="G47" s="76">
        <f t="shared" si="23"/>
        <v>6000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0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21982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15982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6000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2030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2030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300" t="s">
        <v>5116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2387841</v>
      </c>
      <c r="D5" s="280">
        <f t="shared" ref="D5:E5" si="0">+D6+D9+D11+D14+D25+D28+D30</f>
        <v>2332705</v>
      </c>
      <c r="E5" s="280">
        <f t="shared" si="0"/>
        <v>2307778</v>
      </c>
    </row>
    <row r="6" spans="1:193">
      <c r="A6" s="259">
        <v>1</v>
      </c>
      <c r="B6" s="64" t="s">
        <v>5131</v>
      </c>
      <c r="C6" s="279">
        <f>+C7+C8</f>
        <v>1870884</v>
      </c>
      <c r="D6" s="279">
        <f t="shared" ref="D6:E6" si="1">+D7+D8</f>
        <v>1854628</v>
      </c>
      <c r="E6" s="279">
        <f t="shared" si="1"/>
        <v>1854628</v>
      </c>
    </row>
    <row r="7" spans="1:193">
      <c r="A7" s="256">
        <v>11</v>
      </c>
      <c r="B7" s="45" t="s">
        <v>5118</v>
      </c>
      <c r="C7" s="278">
        <f>+'A.2 RASHODI'!E4</f>
        <v>1870884</v>
      </c>
      <c r="D7" s="278">
        <f>+'A.2 RASHODI'!E21</f>
        <v>1854628</v>
      </c>
      <c r="E7" s="278">
        <f>+'A.2 RASHODI'!E38</f>
        <v>1854628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453054</v>
      </c>
      <c r="D9" s="279">
        <f t="shared" ref="D9:E9" si="2">+D10</f>
        <v>433307</v>
      </c>
      <c r="E9" s="279">
        <f t="shared" si="2"/>
        <v>450985</v>
      </c>
    </row>
    <row r="10" spans="1:193">
      <c r="A10" s="256">
        <v>31</v>
      </c>
      <c r="B10" s="45" t="s">
        <v>5119</v>
      </c>
      <c r="C10" s="278">
        <f>+'A.2 RASHODI'!G4</f>
        <v>453054</v>
      </c>
      <c r="D10" s="278">
        <f>+'A.2 RASHODI'!G21</f>
        <v>433307</v>
      </c>
      <c r="E10" s="278">
        <f>+'A.2 RASHODI'!G38</f>
        <v>450985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50903</v>
      </c>
      <c r="D14" s="279">
        <f t="shared" ref="D14:E14" si="4">SUM(D15:D24)</f>
        <v>38770</v>
      </c>
      <c r="E14" s="279">
        <f t="shared" si="4"/>
        <v>2165</v>
      </c>
    </row>
    <row r="15" spans="1:193">
      <c r="A15" s="256">
        <v>51</v>
      </c>
      <c r="B15" s="45" t="s">
        <v>5122</v>
      </c>
      <c r="C15" s="278">
        <f>+'A.2 RASHODI'!J4</f>
        <v>37815</v>
      </c>
      <c r="D15" s="278">
        <f>+'A.2 RASHODI'!J21</f>
        <v>27485</v>
      </c>
      <c r="E15" s="278">
        <f>+'A.2 RASHODI'!J38</f>
        <v>2165</v>
      </c>
    </row>
    <row r="16" spans="1:193">
      <c r="A16" s="256">
        <v>52</v>
      </c>
      <c r="B16" s="45" t="s">
        <v>5123</v>
      </c>
      <c r="C16" s="278">
        <f>+'A.2 RASHODI'!K4</f>
        <v>13088</v>
      </c>
      <c r="D16" s="278">
        <f>+'A.2 RASHODI'!K21</f>
        <v>11285</v>
      </c>
      <c r="E16" s="278">
        <f>+'A.2 RASHODI'!K38</f>
        <v>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13000</v>
      </c>
      <c r="D25" s="279">
        <f t="shared" ref="D25:E25" si="5">+D26+D27</f>
        <v>6000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13000</v>
      </c>
      <c r="D26" s="278">
        <f>+'A.2 RASHODI'!T21</f>
        <v>6000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RASHODI'!V38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11" sqref="C11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300" t="s">
        <v>5141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2385079</v>
      </c>
      <c r="D5" s="67">
        <f t="shared" ref="D5:E5" si="0">+D6+D15+D21+D28+D38+D45+D52+D59+D66+D75</f>
        <v>2334273</v>
      </c>
      <c r="E5" s="67">
        <f t="shared" si="0"/>
        <v>2311511</v>
      </c>
    </row>
    <row r="6" spans="1:193">
      <c r="A6" s="257">
        <v>1</v>
      </c>
      <c r="B6" s="64" t="s">
        <v>5143</v>
      </c>
      <c r="C6" s="279">
        <f>SUM(C7:C14)</f>
        <v>2385079</v>
      </c>
      <c r="D6" s="279">
        <f>SUM(D7:D14)</f>
        <v>2334273</v>
      </c>
      <c r="E6" s="279">
        <f>SUM(E7:E14)</f>
        <v>2311511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2385079</v>
      </c>
      <c r="D11" s="278">
        <f>SUMIF('Unos rashoda i izdataka'!$R$3:$R$501,'A.4 RASHODI FUNK'!$A11,'Unos rashoda i izdataka'!$K$3:$K$501)+SUMIF('Unos rashoda P4'!$T$3:$T$501,'A.4 RASHODI FUNK'!$A11,'Unos rashoda P4'!$I$3:$I$501)</f>
        <v>2334273</v>
      </c>
      <c r="E11" s="278">
        <f>SUMIF('Unos rashoda i izdataka'!$R$3:$R$501,'A.4 RASHODI FUNK'!$A11,'Unos rashoda i izdataka'!$L$3:$L$501)+SUMIF('Unos rashoda P4'!$T$3:$T$501,'A.4 RASHODI FUNK'!$A11,'Unos rashoda P4'!$J$3:$J$501)</f>
        <v>2311511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0</v>
      </c>
      <c r="D66" s="283">
        <f>SUM(D67:D74)</f>
        <v>0</v>
      </c>
      <c r="E66" s="283">
        <f>SUM(E67:E74)</f>
        <v>0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0</v>
      </c>
      <c r="D70" s="278">
        <f>SUMIF('Unos rashoda i izdataka'!$R$3:$R$501,'A.4 RASHODI FUNK'!$A70,'Unos rashoda i izdataka'!$K$3:$K$501)+SUMIF('Unos rashoda P4'!$T$3:$T$501,'A.4 RASHODI FUNK'!$A70,'Unos rashoda P4'!$I$3:$I$501)</f>
        <v>0</v>
      </c>
      <c r="E70" s="278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Banjeglav Tamara</cp:lastModifiedBy>
  <cp:lastPrinted>2022-12-02T14:21:01Z</cp:lastPrinted>
  <dcterms:created xsi:type="dcterms:W3CDTF">2018-09-10T07:36:17Z</dcterms:created>
  <dcterms:modified xsi:type="dcterms:W3CDTF">2022-12-20T10:05:04Z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